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U:\disoccupazione\CORONAVIRUS\Moduli\"/>
    </mc:Choice>
  </mc:AlternateContent>
  <bookViews>
    <workbookView xWindow="0" yWindow="0" windowWidth="28800" windowHeight="11790" tabRatio="761" activeTab="1"/>
  </bookViews>
  <sheets>
    <sheet name="Domanda-Conteggio" sheetId="1" r:id="rId1"/>
    <sheet name="Classificazione categ salariali" sheetId="2" r:id="rId2"/>
    <sheet name="Classificazione categ sal - Es." sheetId="11" r:id="rId3"/>
    <sheet name="Spiegazioni importanti" sheetId="13" r:id="rId4"/>
    <sheet name="Selezione" sheetId="12" state="hidden" r:id="rId5"/>
  </sheets>
  <definedNames>
    <definedName name="_xlnm.Print_Area" localSheetId="2">'Classificazione categ sal - Es.'!$A$1:$L$33</definedName>
    <definedName name="_xlnm.Print_Area" localSheetId="1">'Classificazione categ salariali'!$A$1:$M$92</definedName>
    <definedName name="_xlnm.Print_Area" localSheetId="0">'Domanda-Conteggio'!$A$1:$F$73,'Domanda-Conteggio'!$R$1:$AB$38</definedName>
    <definedName name="_xlnm.Print_Area" localSheetId="3">'Spiegazioni importanti'!$A$1:$A$11</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1" l="1"/>
  <c r="P28" i="1"/>
  <c r="P27" i="1"/>
  <c r="P25" i="1"/>
  <c r="P24" i="1"/>
  <c r="S82" i="2" l="1"/>
  <c r="R82" i="2"/>
  <c r="O82" i="2"/>
  <c r="M82" i="2"/>
  <c r="K82" i="2"/>
  <c r="J82" i="2"/>
  <c r="N82" i="2" s="1"/>
  <c r="S81" i="2"/>
  <c r="R81" i="2"/>
  <c r="O81" i="2"/>
  <c r="M81" i="2"/>
  <c r="K81" i="2"/>
  <c r="J81" i="2"/>
  <c r="N81" i="2" s="1"/>
  <c r="S80" i="2"/>
  <c r="R80" i="2"/>
  <c r="O80" i="2"/>
  <c r="M80" i="2"/>
  <c r="K80" i="2"/>
  <c r="J80" i="2"/>
  <c r="N80" i="2" s="1"/>
  <c r="S79" i="2"/>
  <c r="R79" i="2"/>
  <c r="O79" i="2"/>
  <c r="M79" i="2"/>
  <c r="K79" i="2"/>
  <c r="J79" i="2"/>
  <c r="N79" i="2" s="1"/>
  <c r="S78" i="2"/>
  <c r="R78" i="2"/>
  <c r="O78" i="2"/>
  <c r="M78" i="2"/>
  <c r="K78" i="2"/>
  <c r="J78" i="2"/>
  <c r="N78" i="2" s="1"/>
  <c r="S77" i="2"/>
  <c r="R77" i="2"/>
  <c r="O77" i="2"/>
  <c r="M77" i="2"/>
  <c r="K77" i="2"/>
  <c r="J77" i="2"/>
  <c r="N77" i="2" s="1"/>
  <c r="S76" i="2"/>
  <c r="R76" i="2"/>
  <c r="O76" i="2"/>
  <c r="M76" i="2"/>
  <c r="K76" i="2"/>
  <c r="J76" i="2"/>
  <c r="N76" i="2" s="1"/>
  <c r="S75" i="2"/>
  <c r="R75" i="2"/>
  <c r="O75" i="2"/>
  <c r="M75" i="2"/>
  <c r="K75" i="2"/>
  <c r="J75" i="2"/>
  <c r="N75" i="2" s="1"/>
  <c r="S74" i="2"/>
  <c r="R74" i="2"/>
  <c r="O74" i="2"/>
  <c r="M74" i="2"/>
  <c r="K74" i="2"/>
  <c r="J74" i="2"/>
  <c r="N74" i="2" s="1"/>
  <c r="S73" i="2"/>
  <c r="R73" i="2"/>
  <c r="O73" i="2"/>
  <c r="M73" i="2"/>
  <c r="K73" i="2"/>
  <c r="J73" i="2"/>
  <c r="N73" i="2" s="1"/>
  <c r="S72" i="2"/>
  <c r="R72" i="2"/>
  <c r="O72" i="2"/>
  <c r="M72" i="2"/>
  <c r="K72" i="2"/>
  <c r="J72" i="2"/>
  <c r="N72" i="2" s="1"/>
  <c r="S71" i="2"/>
  <c r="R71" i="2"/>
  <c r="O71" i="2"/>
  <c r="M71" i="2"/>
  <c r="K71" i="2"/>
  <c r="J71" i="2"/>
  <c r="N71" i="2" s="1"/>
  <c r="S70" i="2"/>
  <c r="R70" i="2"/>
  <c r="O70" i="2"/>
  <c r="M70" i="2"/>
  <c r="K70" i="2"/>
  <c r="J70" i="2"/>
  <c r="N70" i="2" s="1"/>
  <c r="S69" i="2"/>
  <c r="R69" i="2"/>
  <c r="O69" i="2"/>
  <c r="M69" i="2"/>
  <c r="K69" i="2"/>
  <c r="J69" i="2"/>
  <c r="N69" i="2" s="1"/>
  <c r="S68" i="2"/>
  <c r="R68" i="2"/>
  <c r="O68" i="2"/>
  <c r="M68" i="2"/>
  <c r="K68" i="2"/>
  <c r="J68" i="2"/>
  <c r="N68" i="2" s="1"/>
  <c r="S67" i="2"/>
  <c r="R67" i="2"/>
  <c r="O67" i="2"/>
  <c r="M67" i="2"/>
  <c r="K67" i="2"/>
  <c r="J67" i="2"/>
  <c r="N67" i="2" s="1"/>
  <c r="S66" i="2"/>
  <c r="R66" i="2"/>
  <c r="O66" i="2"/>
  <c r="M66" i="2"/>
  <c r="K66" i="2"/>
  <c r="J66" i="2"/>
  <c r="N66" i="2" s="1"/>
  <c r="S65" i="2"/>
  <c r="R65" i="2"/>
  <c r="O65" i="2"/>
  <c r="M65" i="2"/>
  <c r="K65" i="2"/>
  <c r="J65" i="2"/>
  <c r="N65" i="2" s="1"/>
  <c r="S64" i="2"/>
  <c r="R64" i="2"/>
  <c r="O64" i="2"/>
  <c r="M64" i="2"/>
  <c r="K64" i="2"/>
  <c r="J64" i="2"/>
  <c r="N64" i="2" s="1"/>
  <c r="S63" i="2"/>
  <c r="R63" i="2"/>
  <c r="O63" i="2"/>
  <c r="M63" i="2"/>
  <c r="K63" i="2"/>
  <c r="J63" i="2"/>
  <c r="N63" i="2" s="1"/>
  <c r="S62" i="2"/>
  <c r="R62" i="2"/>
  <c r="O62" i="2"/>
  <c r="M62" i="2"/>
  <c r="K62" i="2"/>
  <c r="J62" i="2"/>
  <c r="N62" i="2" s="1"/>
  <c r="S61" i="2"/>
  <c r="R61" i="2"/>
  <c r="O61" i="2"/>
  <c r="M61" i="2"/>
  <c r="K61" i="2"/>
  <c r="J61" i="2"/>
  <c r="N61" i="2" s="1"/>
  <c r="S60" i="2"/>
  <c r="R60" i="2"/>
  <c r="O60" i="2"/>
  <c r="M60" i="2"/>
  <c r="K60" i="2"/>
  <c r="J60" i="2"/>
  <c r="N60" i="2" s="1"/>
  <c r="S59" i="2"/>
  <c r="R59" i="2"/>
  <c r="O59" i="2"/>
  <c r="M59" i="2"/>
  <c r="K59" i="2"/>
  <c r="J59" i="2"/>
  <c r="N59" i="2" s="1"/>
  <c r="S58" i="2"/>
  <c r="R58" i="2"/>
  <c r="O58" i="2"/>
  <c r="M58" i="2"/>
  <c r="K58" i="2"/>
  <c r="J58" i="2"/>
  <c r="N58" i="2" s="1"/>
  <c r="S57" i="2"/>
  <c r="R57" i="2"/>
  <c r="O57" i="2"/>
  <c r="M57" i="2"/>
  <c r="K57" i="2"/>
  <c r="J57" i="2"/>
  <c r="N57" i="2" s="1"/>
  <c r="S56" i="2"/>
  <c r="R56" i="2"/>
  <c r="O56" i="2"/>
  <c r="M56" i="2"/>
  <c r="K56" i="2"/>
  <c r="J56" i="2"/>
  <c r="N56" i="2" s="1"/>
  <c r="S55" i="2"/>
  <c r="R55" i="2"/>
  <c r="O55" i="2"/>
  <c r="M55" i="2"/>
  <c r="K55" i="2"/>
  <c r="J55" i="2"/>
  <c r="N55" i="2" s="1"/>
  <c r="S54" i="2"/>
  <c r="R54" i="2"/>
  <c r="O54" i="2"/>
  <c r="M54" i="2"/>
  <c r="K54" i="2"/>
  <c r="J54" i="2"/>
  <c r="N54" i="2" s="1"/>
  <c r="S53" i="2"/>
  <c r="R53" i="2"/>
  <c r="O53" i="2"/>
  <c r="M53" i="2"/>
  <c r="K53" i="2"/>
  <c r="J53" i="2"/>
  <c r="N53" i="2" s="1"/>
  <c r="S52" i="2"/>
  <c r="R52" i="2"/>
  <c r="O52" i="2"/>
  <c r="M52" i="2"/>
  <c r="K52" i="2"/>
  <c r="J52" i="2"/>
  <c r="N52" i="2" s="1"/>
  <c r="S51" i="2"/>
  <c r="R51" i="2"/>
  <c r="O51" i="2"/>
  <c r="M51" i="2"/>
  <c r="K51" i="2"/>
  <c r="J51" i="2"/>
  <c r="N51" i="2" s="1"/>
  <c r="S50" i="2"/>
  <c r="R50" i="2"/>
  <c r="O50" i="2"/>
  <c r="M50" i="2"/>
  <c r="K50" i="2"/>
  <c r="J50" i="2"/>
  <c r="N50" i="2" s="1"/>
  <c r="S49" i="2"/>
  <c r="R49" i="2"/>
  <c r="O49" i="2"/>
  <c r="M49" i="2"/>
  <c r="K49" i="2"/>
  <c r="J49" i="2"/>
  <c r="N49" i="2" s="1"/>
  <c r="S48" i="2"/>
  <c r="R48" i="2"/>
  <c r="O48" i="2"/>
  <c r="M48" i="2"/>
  <c r="K48" i="2"/>
  <c r="J48" i="2"/>
  <c r="N48" i="2" s="1"/>
  <c r="S47" i="2"/>
  <c r="R47" i="2"/>
  <c r="O47" i="2"/>
  <c r="M47" i="2"/>
  <c r="K47" i="2"/>
  <c r="J47" i="2"/>
  <c r="N47" i="2" s="1"/>
  <c r="S46" i="2"/>
  <c r="R46" i="2"/>
  <c r="O46" i="2"/>
  <c r="M46" i="2"/>
  <c r="K46" i="2"/>
  <c r="J46" i="2"/>
  <c r="N46" i="2" s="1"/>
  <c r="S45" i="2"/>
  <c r="R45" i="2"/>
  <c r="O45" i="2"/>
  <c r="M45" i="2"/>
  <c r="K45" i="2"/>
  <c r="J45" i="2"/>
  <c r="N45" i="2" s="1"/>
  <c r="S44" i="2"/>
  <c r="R44" i="2"/>
  <c r="O44" i="2"/>
  <c r="M44" i="2"/>
  <c r="K44" i="2"/>
  <c r="J44" i="2"/>
  <c r="N44" i="2" s="1"/>
  <c r="S43" i="2"/>
  <c r="R43" i="2"/>
  <c r="O43" i="2"/>
  <c r="M43" i="2"/>
  <c r="K43" i="2"/>
  <c r="J43" i="2"/>
  <c r="N43" i="2" s="1"/>
  <c r="S42" i="2"/>
  <c r="R42" i="2"/>
  <c r="O42" i="2"/>
  <c r="M42" i="2"/>
  <c r="K42" i="2"/>
  <c r="J42" i="2"/>
  <c r="N42" i="2" s="1"/>
  <c r="S41" i="2"/>
  <c r="R41" i="2"/>
  <c r="O41" i="2"/>
  <c r="M41" i="2"/>
  <c r="K41" i="2"/>
  <c r="J41" i="2"/>
  <c r="N41" i="2" s="1"/>
  <c r="S40" i="2"/>
  <c r="R40" i="2"/>
  <c r="O40" i="2"/>
  <c r="M40" i="2"/>
  <c r="K40" i="2"/>
  <c r="J40" i="2"/>
  <c r="N40" i="2" s="1"/>
  <c r="S39" i="2"/>
  <c r="R39" i="2"/>
  <c r="O39" i="2"/>
  <c r="M39" i="2"/>
  <c r="K39" i="2"/>
  <c r="J39" i="2"/>
  <c r="N39" i="2" s="1"/>
  <c r="S38" i="2"/>
  <c r="R38" i="2"/>
  <c r="O38" i="2"/>
  <c r="M38" i="2"/>
  <c r="K38" i="2"/>
  <c r="J38" i="2"/>
  <c r="N38" i="2" s="1"/>
  <c r="S37" i="2"/>
  <c r="R37" i="2"/>
  <c r="O37" i="2"/>
  <c r="M37" i="2"/>
  <c r="K37" i="2"/>
  <c r="J37" i="2"/>
  <c r="N37" i="2" s="1"/>
  <c r="S36" i="2"/>
  <c r="R36" i="2"/>
  <c r="O36" i="2"/>
  <c r="M36" i="2"/>
  <c r="K36" i="2"/>
  <c r="J36" i="2"/>
  <c r="N36" i="2" s="1"/>
  <c r="S35" i="2"/>
  <c r="R35" i="2"/>
  <c r="O35" i="2"/>
  <c r="M35" i="2"/>
  <c r="K35" i="2"/>
  <c r="J35" i="2"/>
  <c r="N35" i="2" s="1"/>
  <c r="S34" i="2"/>
  <c r="R34" i="2"/>
  <c r="O34" i="2"/>
  <c r="M34" i="2"/>
  <c r="K34" i="2"/>
  <c r="J34" i="2"/>
  <c r="N34" i="2" s="1"/>
  <c r="S33" i="2"/>
  <c r="R33" i="2"/>
  <c r="O33" i="2"/>
  <c r="M33" i="2"/>
  <c r="K33" i="2"/>
  <c r="J33" i="2"/>
  <c r="N33" i="2" s="1"/>
  <c r="S32" i="2"/>
  <c r="R32" i="2"/>
  <c r="O32" i="2"/>
  <c r="M32" i="2"/>
  <c r="K32" i="2"/>
  <c r="J32" i="2"/>
  <c r="N32" i="2" s="1"/>
  <c r="S31" i="2"/>
  <c r="R31" i="2"/>
  <c r="O31" i="2"/>
  <c r="M31" i="2"/>
  <c r="K31" i="2"/>
  <c r="J31" i="2"/>
  <c r="N31" i="2" s="1"/>
  <c r="S30" i="2"/>
  <c r="R30" i="2"/>
  <c r="O30" i="2"/>
  <c r="M30" i="2"/>
  <c r="K30" i="2"/>
  <c r="J30" i="2"/>
  <c r="N30" i="2" s="1"/>
  <c r="S29" i="2"/>
  <c r="R29" i="2"/>
  <c r="O29" i="2"/>
  <c r="M29" i="2"/>
  <c r="K29" i="2"/>
  <c r="J29" i="2"/>
  <c r="N29" i="2" s="1"/>
  <c r="S28" i="2"/>
  <c r="R28" i="2"/>
  <c r="O28" i="2"/>
  <c r="M28" i="2"/>
  <c r="K28" i="2"/>
  <c r="J28" i="2"/>
  <c r="N28" i="2" s="1"/>
  <c r="S27" i="2"/>
  <c r="R27" i="2"/>
  <c r="O27" i="2"/>
  <c r="M27" i="2"/>
  <c r="K27" i="2"/>
  <c r="J27" i="2"/>
  <c r="N27" i="2" s="1"/>
  <c r="S26" i="2"/>
  <c r="R26" i="2"/>
  <c r="O26" i="2"/>
  <c r="M26" i="2"/>
  <c r="K26" i="2"/>
  <c r="J26" i="2"/>
  <c r="N26" i="2" s="1"/>
  <c r="S25" i="2"/>
  <c r="R25" i="2"/>
  <c r="O25" i="2"/>
  <c r="M25" i="2"/>
  <c r="K25" i="2"/>
  <c r="J25" i="2"/>
  <c r="N25" i="2" s="1"/>
  <c r="S24" i="2"/>
  <c r="R24" i="2"/>
  <c r="O24" i="2"/>
  <c r="M24" i="2"/>
  <c r="K24" i="2"/>
  <c r="J24" i="2"/>
  <c r="N24" i="2" s="1"/>
  <c r="S23" i="2"/>
  <c r="R23" i="2"/>
  <c r="O23" i="2"/>
  <c r="M23" i="2"/>
  <c r="K23" i="2"/>
  <c r="J23" i="2"/>
  <c r="N23" i="2" s="1"/>
  <c r="S22" i="2"/>
  <c r="R22" i="2"/>
  <c r="O22" i="2"/>
  <c r="M22" i="2"/>
  <c r="K22" i="2"/>
  <c r="J22" i="2"/>
  <c r="N22" i="2" s="1"/>
  <c r="S21" i="2"/>
  <c r="R21" i="2"/>
  <c r="O21" i="2"/>
  <c r="M21" i="2"/>
  <c r="K21" i="2"/>
  <c r="J21" i="2"/>
  <c r="N21" i="2" s="1"/>
  <c r="S20" i="2"/>
  <c r="R20" i="2"/>
  <c r="O20" i="2"/>
  <c r="M20" i="2"/>
  <c r="K20" i="2"/>
  <c r="J20" i="2"/>
  <c r="N20" i="2" s="1"/>
  <c r="S19" i="2"/>
  <c r="R19" i="2"/>
  <c r="O19" i="2"/>
  <c r="M19" i="2"/>
  <c r="K19" i="2"/>
  <c r="J19" i="2"/>
  <c r="N19" i="2" s="1"/>
  <c r="S18" i="2"/>
  <c r="R18" i="2"/>
  <c r="O18" i="2"/>
  <c r="M18" i="2"/>
  <c r="K18" i="2"/>
  <c r="J18" i="2"/>
  <c r="N18" i="2" s="1"/>
  <c r="S17" i="2"/>
  <c r="R17" i="2"/>
  <c r="O17" i="2"/>
  <c r="M17" i="2"/>
  <c r="K17" i="2"/>
  <c r="J17" i="2"/>
  <c r="N17" i="2" s="1"/>
  <c r="S16" i="2"/>
  <c r="R16" i="2"/>
  <c r="O16" i="2"/>
  <c r="M16" i="2"/>
  <c r="K16" i="2"/>
  <c r="J16" i="2"/>
  <c r="N16" i="2" s="1"/>
  <c r="S15" i="2"/>
  <c r="R15" i="2"/>
  <c r="O15" i="2"/>
  <c r="M15" i="2"/>
  <c r="K15" i="2"/>
  <c r="J15" i="2"/>
  <c r="N15" i="2" s="1"/>
  <c r="S14" i="2"/>
  <c r="R14" i="2"/>
  <c r="O14" i="2"/>
  <c r="M14" i="2"/>
  <c r="K14" i="2"/>
  <c r="J14" i="2"/>
  <c r="N14" i="2" s="1"/>
  <c r="S13" i="2"/>
  <c r="R13" i="2"/>
  <c r="O13" i="2"/>
  <c r="M13" i="2"/>
  <c r="K13" i="2"/>
  <c r="J13" i="2"/>
  <c r="N13" i="2" s="1"/>
  <c r="S12" i="2"/>
  <c r="R12" i="2"/>
  <c r="O12" i="2"/>
  <c r="M12" i="2"/>
  <c r="K12" i="2"/>
  <c r="J12" i="2"/>
  <c r="N12" i="2" s="1"/>
  <c r="S11" i="2"/>
  <c r="R11" i="2"/>
  <c r="O11" i="2"/>
  <c r="K11" i="2"/>
  <c r="J11" i="2"/>
  <c r="N11" i="2" s="1"/>
  <c r="S10" i="2"/>
  <c r="R10" i="2"/>
  <c r="O10" i="2"/>
  <c r="K10" i="2"/>
  <c r="J10" i="2"/>
  <c r="N10" i="2" s="1"/>
  <c r="S9" i="2"/>
  <c r="R9" i="2"/>
  <c r="S8" i="2"/>
  <c r="R8" i="2"/>
  <c r="R87" i="2" l="1"/>
  <c r="S87" i="2"/>
  <c r="R33" i="1" l="1"/>
  <c r="A85" i="2" l="1"/>
  <c r="P20" i="2" l="1"/>
  <c r="P25" i="2"/>
  <c r="P21" i="2"/>
  <c r="P17" i="2"/>
  <c r="P13" i="2"/>
  <c r="P24" i="2"/>
  <c r="P16" i="2"/>
  <c r="P12" i="2"/>
  <c r="M10" i="2"/>
  <c r="P26" i="2"/>
  <c r="P27" i="2"/>
  <c r="P44" i="2"/>
  <c r="P33" i="2"/>
  <c r="P41" i="2"/>
  <c r="P49" i="2"/>
  <c r="P57" i="2"/>
  <c r="P65" i="2"/>
  <c r="P73" i="2"/>
  <c r="P81" i="2"/>
  <c r="P56" i="2"/>
  <c r="P64" i="2"/>
  <c r="P72" i="2"/>
  <c r="P80" i="2"/>
  <c r="P19" i="2"/>
  <c r="P31" i="2"/>
  <c r="P45" i="2"/>
  <c r="P61" i="2"/>
  <c r="P69" i="2"/>
  <c r="P52" i="2"/>
  <c r="P68" i="2"/>
  <c r="P28" i="2"/>
  <c r="P15" i="2"/>
  <c r="P29" i="2"/>
  <c r="P48" i="2"/>
  <c r="P35" i="2"/>
  <c r="P43" i="2"/>
  <c r="P51" i="2"/>
  <c r="P59" i="2"/>
  <c r="P67" i="2"/>
  <c r="P75" i="2"/>
  <c r="P32" i="2"/>
  <c r="P18" i="2"/>
  <c r="P34" i="2"/>
  <c r="P42" i="2"/>
  <c r="P50" i="2"/>
  <c r="P58" i="2"/>
  <c r="P66" i="2"/>
  <c r="P74" i="2"/>
  <c r="P82" i="2"/>
  <c r="M11" i="2"/>
  <c r="P30" i="2"/>
  <c r="P37" i="2"/>
  <c r="P53" i="2"/>
  <c r="P77" i="2"/>
  <c r="P60" i="2"/>
  <c r="P76" i="2"/>
  <c r="P36" i="2"/>
  <c r="P55" i="2"/>
  <c r="P14" i="2"/>
  <c r="P54" i="2"/>
  <c r="P23" i="2"/>
  <c r="P63" i="2"/>
  <c r="P22" i="2"/>
  <c r="P62" i="2"/>
  <c r="P39" i="2"/>
  <c r="P71" i="2"/>
  <c r="P40" i="2"/>
  <c r="P38" i="2"/>
  <c r="P70" i="2"/>
  <c r="P47" i="2"/>
  <c r="P79" i="2"/>
  <c r="P46" i="2"/>
  <c r="P78" i="2"/>
  <c r="R35" i="1"/>
  <c r="A37" i="1"/>
  <c r="P11" i="2" l="1"/>
  <c r="P10" i="2"/>
  <c r="K23" i="11"/>
  <c r="K22" i="11"/>
  <c r="K21" i="11"/>
  <c r="K20" i="11"/>
  <c r="K19" i="11"/>
  <c r="K18" i="11"/>
  <c r="K17" i="11"/>
  <c r="K16" i="11"/>
  <c r="K9" i="11"/>
  <c r="C5" i="11"/>
  <c r="B5" i="11"/>
  <c r="B4" i="11"/>
  <c r="C5" i="2"/>
  <c r="B5" i="2"/>
  <c r="L9" i="2"/>
  <c r="D4" i="11" l="1"/>
  <c r="D5" i="11" s="1"/>
  <c r="K13" i="11" s="1"/>
  <c r="B6" i="11"/>
  <c r="B3" i="2"/>
  <c r="I10" i="11"/>
  <c r="M10" i="11" s="1"/>
  <c r="J10" i="11"/>
  <c r="I11" i="11"/>
  <c r="M11" i="11" s="1"/>
  <c r="J11" i="11"/>
  <c r="I12" i="11"/>
  <c r="M12" i="11" s="1"/>
  <c r="J12" i="11"/>
  <c r="I13" i="11"/>
  <c r="J13" i="11"/>
  <c r="M13" i="11"/>
  <c r="I14" i="11"/>
  <c r="M14" i="11" s="1"/>
  <c r="J14" i="11"/>
  <c r="I15" i="11"/>
  <c r="M15" i="11" s="1"/>
  <c r="J15" i="11"/>
  <c r="P8" i="11"/>
  <c r="A27" i="11"/>
  <c r="L10" i="11" s="1"/>
  <c r="A26" i="11"/>
  <c r="A25"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J17" i="11"/>
  <c r="I17" i="11"/>
  <c r="P16" i="11"/>
  <c r="N16" i="11"/>
  <c r="M16" i="11"/>
  <c r="L16" i="11"/>
  <c r="O16" i="11" s="1"/>
  <c r="J16" i="11"/>
  <c r="I16" i="11"/>
  <c r="N15" i="11"/>
  <c r="N14" i="11"/>
  <c r="N13" i="11"/>
  <c r="N12" i="11"/>
  <c r="N11" i="11"/>
  <c r="N10" i="11"/>
  <c r="P9" i="11"/>
  <c r="N9" i="11"/>
  <c r="L9" i="11"/>
  <c r="J9" i="11"/>
  <c r="I9" i="11"/>
  <c r="M9" i="11" s="1"/>
  <c r="N8" i="11"/>
  <c r="M8" i="11"/>
  <c r="L8" i="11"/>
  <c r="J8" i="11"/>
  <c r="I8" i="11"/>
  <c r="G22" i="11"/>
  <c r="D3" i="11"/>
  <c r="C3" i="11"/>
  <c r="B3" i="11"/>
  <c r="A3" i="11"/>
  <c r="L11" i="11" l="1"/>
  <c r="O11" i="11" s="1"/>
  <c r="O17" i="11"/>
  <c r="O21" i="11"/>
  <c r="Q10" i="11"/>
  <c r="O19" i="11"/>
  <c r="K10" i="11"/>
  <c r="K14" i="11"/>
  <c r="K12" i="11"/>
  <c r="K8" i="11"/>
  <c r="K11" i="11"/>
  <c r="K15" i="11"/>
  <c r="L15" i="11"/>
  <c r="O15" i="11" s="1"/>
  <c r="L14" i="11"/>
  <c r="Q14" i="11" s="1"/>
  <c r="L12" i="11"/>
  <c r="Q12" i="11" s="1"/>
  <c r="O23" i="11"/>
  <c r="L13" i="11"/>
  <c r="O13" i="11" s="1"/>
  <c r="Q8" i="11"/>
  <c r="Q16" i="11"/>
  <c r="O18" i="11"/>
  <c r="Q18" i="11"/>
  <c r="Q19" i="11"/>
  <c r="O20" i="11"/>
  <c r="Q20" i="11"/>
  <c r="Q21" i="11"/>
  <c r="O22" i="11"/>
  <c r="Q22" i="11"/>
  <c r="Q23" i="11"/>
  <c r="G17" i="11"/>
  <c r="G9" i="11"/>
  <c r="O10" i="11"/>
  <c r="O8" i="11"/>
  <c r="Q15" i="11"/>
  <c r="M28" i="11"/>
  <c r="O9" i="11"/>
  <c r="Q9" i="11"/>
  <c r="Q17" i="11"/>
  <c r="N28" i="11"/>
  <c r="Q11" i="11"/>
  <c r="G16" i="11"/>
  <c r="G19" i="11"/>
  <c r="G21" i="11"/>
  <c r="G23" i="11"/>
  <c r="D27" i="11"/>
  <c r="G18" i="11"/>
  <c r="G20" i="11"/>
  <c r="E26" i="11"/>
  <c r="E25" i="11" l="1"/>
  <c r="H26" i="11"/>
  <c r="D26" i="11"/>
  <c r="F26" i="11" s="1"/>
  <c r="O12" i="11"/>
  <c r="E27" i="11"/>
  <c r="E28" i="11" s="1"/>
  <c r="O14" i="11"/>
  <c r="H25" i="11"/>
  <c r="D25" i="11"/>
  <c r="D28" i="11" s="1"/>
  <c r="H27" i="11"/>
  <c r="Q13" i="11"/>
  <c r="Q28" i="11" s="1"/>
  <c r="O28" i="11" l="1"/>
  <c r="H28" i="11"/>
  <c r="D3" i="2"/>
  <c r="C3" i="2"/>
  <c r="A3" i="2"/>
  <c r="A86" i="2" l="1"/>
  <c r="A84" i="2"/>
  <c r="O9" i="2"/>
  <c r="K9" i="2"/>
  <c r="J9" i="2"/>
  <c r="O8" i="2"/>
  <c r="K8" i="2"/>
  <c r="J8" i="2"/>
  <c r="B4" i="2"/>
  <c r="T40" i="2" l="1"/>
  <c r="T14" i="2"/>
  <c r="T17" i="2"/>
  <c r="T27" i="2"/>
  <c r="T31" i="2"/>
  <c r="T39" i="2"/>
  <c r="T47" i="2"/>
  <c r="T55" i="2"/>
  <c r="T63" i="2"/>
  <c r="T71" i="2"/>
  <c r="T79" i="2"/>
  <c r="T44" i="2"/>
  <c r="T16" i="2"/>
  <c r="T24" i="2"/>
  <c r="T38" i="2"/>
  <c r="T46" i="2"/>
  <c r="T54" i="2"/>
  <c r="T62" i="2"/>
  <c r="T70" i="2"/>
  <c r="T78" i="2"/>
  <c r="T22" i="2"/>
  <c r="T25" i="2"/>
  <c r="T35" i="2"/>
  <c r="T51" i="2"/>
  <c r="T67" i="2"/>
  <c r="T19" i="2"/>
  <c r="T20" i="2"/>
  <c r="T42" i="2"/>
  <c r="T58" i="2"/>
  <c r="T74" i="2"/>
  <c r="T18" i="2"/>
  <c r="T21" i="2"/>
  <c r="T28" i="2"/>
  <c r="T15" i="2"/>
  <c r="T33" i="2"/>
  <c r="T41" i="2"/>
  <c r="T49" i="2"/>
  <c r="T57" i="2"/>
  <c r="T65" i="2"/>
  <c r="T73" i="2"/>
  <c r="T48" i="2"/>
  <c r="T56" i="2"/>
  <c r="T64" i="2"/>
  <c r="T72" i="2"/>
  <c r="T80" i="2"/>
  <c r="T29" i="2"/>
  <c r="T43" i="2"/>
  <c r="T59" i="2"/>
  <c r="T75" i="2"/>
  <c r="T36" i="2"/>
  <c r="T12" i="2"/>
  <c r="T34" i="2"/>
  <c r="T50" i="2"/>
  <c r="T66" i="2"/>
  <c r="T82" i="2"/>
  <c r="T32" i="2"/>
  <c r="T26" i="2"/>
  <c r="T45" i="2"/>
  <c r="T77" i="2"/>
  <c r="T60" i="2"/>
  <c r="T30" i="2"/>
  <c r="T53" i="2"/>
  <c r="T68" i="2"/>
  <c r="T81" i="2"/>
  <c r="T23" i="2"/>
  <c r="T61" i="2"/>
  <c r="T76" i="2"/>
  <c r="T13" i="2"/>
  <c r="T37" i="2"/>
  <c r="T69" i="2"/>
  <c r="T52" i="2"/>
  <c r="T11" i="2"/>
  <c r="T10" i="2"/>
  <c r="H9" i="2"/>
  <c r="C6" i="2"/>
  <c r="D4" i="2"/>
  <c r="D5" i="2" s="1"/>
  <c r="N9" i="2"/>
  <c r="M9" i="2"/>
  <c r="N8" i="2"/>
  <c r="M8" i="2"/>
  <c r="P8" i="2" s="1"/>
  <c r="O87" i="2"/>
  <c r="R37" i="1"/>
  <c r="U16" i="1"/>
  <c r="R31" i="1"/>
  <c r="R23" i="1"/>
  <c r="S11" i="1"/>
  <c r="S10" i="1"/>
  <c r="R16" i="1"/>
  <c r="R32" i="1"/>
  <c r="R29" i="1"/>
  <c r="R28" i="1"/>
  <c r="R27" i="1"/>
  <c r="V8" i="1"/>
  <c r="V7" i="1"/>
  <c r="V6" i="1"/>
  <c r="V5" i="1"/>
  <c r="S9" i="1"/>
  <c r="R8" i="1"/>
  <c r="R7" i="1"/>
  <c r="R6" i="1"/>
  <c r="R5" i="1"/>
  <c r="V4" i="1"/>
  <c r="R10" i="1"/>
  <c r="R9" i="1"/>
  <c r="R4" i="1"/>
  <c r="R25" i="1"/>
  <c r="R24" i="1"/>
  <c r="L82" i="2" l="1"/>
  <c r="L80" i="2"/>
  <c r="L78" i="2"/>
  <c r="L76" i="2"/>
  <c r="L74" i="2"/>
  <c r="L72" i="2"/>
  <c r="L70" i="2"/>
  <c r="L68" i="2"/>
  <c r="L66" i="2"/>
  <c r="L64" i="2"/>
  <c r="L62" i="2"/>
  <c r="L60" i="2"/>
  <c r="L58" i="2"/>
  <c r="L56" i="2"/>
  <c r="L54" i="2"/>
  <c r="L52" i="2"/>
  <c r="L50" i="2"/>
  <c r="L48" i="2"/>
  <c r="L46" i="2"/>
  <c r="L44" i="2"/>
  <c r="L42" i="2"/>
  <c r="L40" i="2"/>
  <c r="L38" i="2"/>
  <c r="L36" i="2"/>
  <c r="L34" i="2"/>
  <c r="L32" i="2"/>
  <c r="L30" i="2"/>
  <c r="L28" i="2"/>
  <c r="L26" i="2"/>
  <c r="L24" i="2"/>
  <c r="L22" i="2"/>
  <c r="L20" i="2"/>
  <c r="L18" i="2"/>
  <c r="L16" i="2"/>
  <c r="L14" i="2"/>
  <c r="L12" i="2"/>
  <c r="L10" i="2"/>
  <c r="H81" i="2"/>
  <c r="Q81" i="2" s="1"/>
  <c r="H79" i="2"/>
  <c r="Q79" i="2" s="1"/>
  <c r="H77" i="2"/>
  <c r="Q77" i="2" s="1"/>
  <c r="H75" i="2"/>
  <c r="Q75" i="2" s="1"/>
  <c r="H73" i="2"/>
  <c r="Q73" i="2" s="1"/>
  <c r="H71" i="2"/>
  <c r="Q71" i="2" s="1"/>
  <c r="H69" i="2"/>
  <c r="Q69" i="2" s="1"/>
  <c r="H67" i="2"/>
  <c r="Q67" i="2" s="1"/>
  <c r="H65" i="2"/>
  <c r="Q65" i="2" s="1"/>
  <c r="H63" i="2"/>
  <c r="Q63" i="2" s="1"/>
  <c r="H61" i="2"/>
  <c r="Q61" i="2" s="1"/>
  <c r="H59" i="2"/>
  <c r="Q59" i="2" s="1"/>
  <c r="H57" i="2"/>
  <c r="Q57" i="2" s="1"/>
  <c r="H55" i="2"/>
  <c r="Q55" i="2" s="1"/>
  <c r="H53" i="2"/>
  <c r="Q53" i="2" s="1"/>
  <c r="H51" i="2"/>
  <c r="Q51" i="2" s="1"/>
  <c r="H49" i="2"/>
  <c r="Q49" i="2" s="1"/>
  <c r="H47" i="2"/>
  <c r="Q47" i="2" s="1"/>
  <c r="H45" i="2"/>
  <c r="Q45" i="2" s="1"/>
  <c r="H43" i="2"/>
  <c r="Q43" i="2" s="1"/>
  <c r="H41" i="2"/>
  <c r="Q41" i="2" s="1"/>
  <c r="H39" i="2"/>
  <c r="Q39" i="2" s="1"/>
  <c r="H37" i="2"/>
  <c r="Q37" i="2" s="1"/>
  <c r="H35" i="2"/>
  <c r="Q35" i="2" s="1"/>
  <c r="H33" i="2"/>
  <c r="Q33" i="2" s="1"/>
  <c r="H31" i="2"/>
  <c r="Q31" i="2" s="1"/>
  <c r="H29" i="2"/>
  <c r="Q29" i="2" s="1"/>
  <c r="H27" i="2"/>
  <c r="Q27" i="2" s="1"/>
  <c r="H25" i="2"/>
  <c r="Q25" i="2" s="1"/>
  <c r="H23" i="2"/>
  <c r="Q23" i="2" s="1"/>
  <c r="H21" i="2"/>
  <c r="Q21" i="2" s="1"/>
  <c r="H19" i="2"/>
  <c r="Q19" i="2" s="1"/>
  <c r="H17" i="2"/>
  <c r="Q17" i="2" s="1"/>
  <c r="H15" i="2"/>
  <c r="Q15" i="2" s="1"/>
  <c r="H13" i="2"/>
  <c r="Q13" i="2" s="1"/>
  <c r="H11" i="2"/>
  <c r="Q11" i="2" s="1"/>
  <c r="H82" i="2"/>
  <c r="Q82" i="2" s="1"/>
  <c r="H78" i="2"/>
  <c r="Q78" i="2" s="1"/>
  <c r="H74" i="2"/>
  <c r="Q74" i="2" s="1"/>
  <c r="H70" i="2"/>
  <c r="Q70" i="2" s="1"/>
  <c r="H66" i="2"/>
  <c r="Q66" i="2" s="1"/>
  <c r="H62" i="2"/>
  <c r="Q62" i="2" s="1"/>
  <c r="H58" i="2"/>
  <c r="Q58" i="2" s="1"/>
  <c r="H54" i="2"/>
  <c r="Q54" i="2" s="1"/>
  <c r="H50" i="2"/>
  <c r="Q50" i="2" s="1"/>
  <c r="H46" i="2"/>
  <c r="Q46" i="2" s="1"/>
  <c r="H42" i="2"/>
  <c r="Q42" i="2" s="1"/>
  <c r="H38" i="2"/>
  <c r="Q38" i="2" s="1"/>
  <c r="H34" i="2"/>
  <c r="Q34" i="2" s="1"/>
  <c r="H30" i="2"/>
  <c r="Q30" i="2" s="1"/>
  <c r="H26" i="2"/>
  <c r="Q26" i="2" s="1"/>
  <c r="H22" i="2"/>
  <c r="Q22" i="2" s="1"/>
  <c r="H18" i="2"/>
  <c r="Q18" i="2" s="1"/>
  <c r="H14" i="2"/>
  <c r="Q14" i="2" s="1"/>
  <c r="H10" i="2"/>
  <c r="Q10" i="2" s="1"/>
  <c r="H72" i="2"/>
  <c r="Q72" i="2" s="1"/>
  <c r="H68" i="2"/>
  <c r="Q68" i="2" s="1"/>
  <c r="H60" i="2"/>
  <c r="Q60" i="2" s="1"/>
  <c r="H36" i="2"/>
  <c r="Q36" i="2" s="1"/>
  <c r="H24" i="2"/>
  <c r="Q24" i="2" s="1"/>
  <c r="H20" i="2"/>
  <c r="Q20" i="2" s="1"/>
  <c r="L73" i="2"/>
  <c r="L61" i="2"/>
  <c r="L45" i="2"/>
  <c r="L25" i="2"/>
  <c r="L17" i="2"/>
  <c r="L79" i="2"/>
  <c r="L75" i="2"/>
  <c r="L71" i="2"/>
  <c r="L67" i="2"/>
  <c r="L63" i="2"/>
  <c r="L59" i="2"/>
  <c r="L55" i="2"/>
  <c r="L51" i="2"/>
  <c r="L47" i="2"/>
  <c r="L43" i="2"/>
  <c r="L39" i="2"/>
  <c r="L35" i="2"/>
  <c r="L31" i="2"/>
  <c r="L27" i="2"/>
  <c r="L23" i="2"/>
  <c r="L19" i="2"/>
  <c r="L15" i="2"/>
  <c r="L11" i="2"/>
  <c r="H80" i="2"/>
  <c r="Q80" i="2" s="1"/>
  <c r="H76" i="2"/>
  <c r="Q76" i="2" s="1"/>
  <c r="H64" i="2"/>
  <c r="Q64" i="2" s="1"/>
  <c r="H56" i="2"/>
  <c r="Q56" i="2" s="1"/>
  <c r="H52" i="2"/>
  <c r="Q52" i="2" s="1"/>
  <c r="H48" i="2"/>
  <c r="Q48" i="2" s="1"/>
  <c r="H44" i="2"/>
  <c r="Q44" i="2" s="1"/>
  <c r="H40" i="2"/>
  <c r="Q40" i="2" s="1"/>
  <c r="H32" i="2"/>
  <c r="Q32" i="2" s="1"/>
  <c r="H28" i="2"/>
  <c r="Q28" i="2" s="1"/>
  <c r="H16" i="2"/>
  <c r="Q16" i="2" s="1"/>
  <c r="H12" i="2"/>
  <c r="Q12" i="2" s="1"/>
  <c r="L81" i="2"/>
  <c r="L77" i="2"/>
  <c r="L69" i="2"/>
  <c r="L65" i="2"/>
  <c r="L57" i="2"/>
  <c r="L53" i="2"/>
  <c r="L49" i="2"/>
  <c r="L41" i="2"/>
  <c r="L37" i="2"/>
  <c r="L33" i="2"/>
  <c r="L29" i="2"/>
  <c r="L21" i="2"/>
  <c r="L13" i="2"/>
  <c r="L8" i="2"/>
  <c r="L84" i="2"/>
  <c r="V32" i="1" s="1"/>
  <c r="T8" i="2"/>
  <c r="N87" i="2"/>
  <c r="E85" i="2"/>
  <c r="X24" i="1" s="1"/>
  <c r="E84" i="2"/>
  <c r="V24" i="1" s="1"/>
  <c r="I86" i="2"/>
  <c r="F84" i="2"/>
  <c r="V25" i="1" s="1"/>
  <c r="V28" i="1" s="1"/>
  <c r="E86" i="2"/>
  <c r="Z24" i="1" s="1"/>
  <c r="F85" i="2"/>
  <c r="X25" i="1" s="1"/>
  <c r="T9" i="2"/>
  <c r="P9" i="2"/>
  <c r="I85" i="2"/>
  <c r="I84" i="2"/>
  <c r="F86" i="2"/>
  <c r="Z25" i="1" s="1"/>
  <c r="X28" i="1" l="1"/>
  <c r="Z28" i="1"/>
  <c r="T1" i="2"/>
  <c r="G85" i="2"/>
  <c r="X26" i="1" s="1"/>
  <c r="E87" i="2"/>
  <c r="P87" i="2"/>
  <c r="T87" i="2"/>
  <c r="I87" i="2"/>
  <c r="F87" i="2"/>
  <c r="AB24" i="1" l="1"/>
  <c r="AB25" i="1" s="1"/>
  <c r="F25" i="1" s="1"/>
  <c r="I19" i="1"/>
  <c r="I18" i="1"/>
  <c r="I17" i="1"/>
  <c r="F24" i="1" l="1"/>
  <c r="A17" i="1"/>
  <c r="G16" i="1" l="1"/>
  <c r="G19" i="1" s="1"/>
  <c r="F20" i="1" s="1"/>
  <c r="G26" i="1" l="1"/>
  <c r="K27" i="11"/>
  <c r="K26" i="11"/>
  <c r="L85" i="2"/>
  <c r="X32" i="1" s="1"/>
  <c r="L86" i="2"/>
  <c r="Z32" i="1" s="1"/>
  <c r="K25" i="11" l="1"/>
  <c r="K28" i="11" s="1"/>
  <c r="G15" i="11"/>
  <c r="P15" i="11" s="1"/>
  <c r="G13" i="11"/>
  <c r="P13" i="11" s="1"/>
  <c r="G11" i="11"/>
  <c r="G14" i="11"/>
  <c r="G12" i="11"/>
  <c r="P12" i="11" s="1"/>
  <c r="G10" i="11"/>
  <c r="L87" i="2"/>
  <c r="P14" i="11" l="1"/>
  <c r="G25" i="11"/>
  <c r="P10" i="11"/>
  <c r="G27" i="11"/>
  <c r="P11" i="11"/>
  <c r="G26" i="11"/>
  <c r="Q9" i="2"/>
  <c r="Q8" i="2"/>
  <c r="H86" i="2"/>
  <c r="Z27" i="1" s="1"/>
  <c r="AB32" i="1" l="1"/>
  <c r="F32" i="1" s="1"/>
  <c r="A34" i="1" s="1"/>
  <c r="P28" i="11"/>
  <c r="H4" i="11" s="1"/>
  <c r="G28" i="11"/>
  <c r="H85" i="2"/>
  <c r="X27" i="1" s="1"/>
  <c r="H84" i="2"/>
  <c r="V27" i="1" s="1"/>
  <c r="AB28" i="1" l="1"/>
  <c r="F28" i="1" s="1"/>
  <c r="Z29" i="1"/>
  <c r="Z33" i="1" s="1"/>
  <c r="Z36" i="1" s="1"/>
  <c r="Q87" i="2"/>
  <c r="F4" i="2" s="1"/>
  <c r="V29" i="1"/>
  <c r="V33" i="1" s="1"/>
  <c r="H87" i="2"/>
  <c r="X29" i="1"/>
  <c r="X33" i="1" s="1"/>
  <c r="X36" i="1" s="1"/>
  <c r="X35" i="1" l="1"/>
  <c r="X37" i="1"/>
  <c r="X38" i="1" s="1"/>
  <c r="Z37" i="1"/>
  <c r="Z38" i="1" s="1"/>
  <c r="AB27" i="1"/>
  <c r="AB29" i="1" s="1"/>
  <c r="AB33" i="1"/>
  <c r="V36" i="1"/>
  <c r="F27" i="1" l="1"/>
  <c r="AB36" i="1"/>
  <c r="V37" i="1"/>
  <c r="AB37" i="1" s="1"/>
  <c r="F29" i="1"/>
  <c r="F33" i="1"/>
  <c r="AB38" i="1" l="1"/>
  <c r="V38" i="1"/>
  <c r="B72" i="1" s="1"/>
  <c r="F36" i="1"/>
  <c r="C38" i="1" s="1"/>
  <c r="F37" i="1" l="1"/>
  <c r="F38" i="1"/>
  <c r="R36" i="1"/>
</calcChain>
</file>

<file path=xl/comments1.xml><?xml version="1.0" encoding="utf-8"?>
<comments xmlns="http://schemas.openxmlformats.org/spreadsheetml/2006/main">
  <authors>
    <author>von der Crone Andreas SECO</author>
    <author>Hayoz Erich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Intera azienda o singolo reparto secondo la decisione del servizio cantonale.
</t>
        </r>
      </text>
    </comment>
    <comment ref="B10" authorId="0" shapeId="0">
      <text>
        <r>
          <rPr>
            <sz val="9"/>
            <color indexed="81"/>
            <rFont val="Segoe UI"/>
            <family val="2"/>
          </rPr>
          <t>Vedere decisione del servizio cantonale; num. reparto disponibile solo in caso di reparti aziendali.</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8"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32"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A34"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Bosshart Elisabeth SECO</author>
    <author>Hayoz Erich SECO</author>
  </authors>
  <commentList>
    <comment ref="C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D7" authorId="0" shapeId="0">
      <text>
        <r>
          <rPr>
            <sz val="9"/>
            <color indexed="81"/>
            <rFont val="Segoe UI"/>
            <family val="2"/>
          </rPr>
          <t xml:space="preserve">Se nel contratto non è indicato il tasso di occupazione, la percentuale di impiego deve essere determinata in base alla media degli ultimi 6 o 12 mesi.
(V. spiegazioni sui collaboratori su chiamata a pag. 2).
Es.
Ore di lavoro prestate in media negli ultimi 12 mesi = 40 ore
Tempo di lavoro medio degli ultimi 12 mesi con un tasso del 100%: 174,67 ore
Tasso di occupazione = 40 / 174,67 = 22,9%
</t>
        </r>
      </text>
    </comment>
    <comment ref="E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7" authorId="0" shapeId="0">
      <text>
        <r>
          <rPr>
            <sz val="9"/>
            <color indexed="81"/>
            <rFont val="Segoe UI"/>
            <family val="2"/>
          </rPr>
          <t xml:space="preserve">Tutti i lavoratori che nel mese citato sopra (nel periodo approvato dal servizio cantonale) sono stati interessati dal lavoro ridotto. 
</t>
        </r>
      </text>
    </comment>
    <comment ref="G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H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I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C8" authorId="1" shapeId="0">
      <text>
        <r>
          <rPr>
            <sz val="9"/>
            <color indexed="81"/>
            <rFont val="Segoe UI"/>
            <family val="2"/>
          </rPr>
          <t>Somma salariale di tutti i lavoratori di questa categoria</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C7" authorId="0" shapeId="0">
      <text>
        <r>
          <rPr>
            <sz val="9"/>
            <color indexed="81"/>
            <rFont val="Segoe UI"/>
            <family val="2"/>
          </rPr>
          <t xml:space="preserve">Se nel contratto non è indicato il tasso di occupazione, la percentuale di impiego deve essere determinata in base alla media degli ultimi 6 o 12 mesi.
(V. spiegazioni sui collaboratori su chiamata a pag. 2).
Es.
Ore di lavoro prestate in media negli ultimi 12 mesi = 40 ore
Tempo di lavoro medio degli ultimi 12 mesi con un tasso del 100%: 174,67 ore
Tasso di occupazione = 40 / 174,67 = 22,9%
</t>
        </r>
      </text>
    </comment>
    <comment ref="D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E7" authorId="0" shapeId="0">
      <text>
        <r>
          <rPr>
            <sz val="9"/>
            <color indexed="81"/>
            <rFont val="Segoe UI"/>
            <family val="2"/>
          </rPr>
          <t xml:space="preserve">Tutti i lavoratori che nel mese citato sopra (nel periodo approvato dal servizio cantonale) sono stati interessati dal lavoro ridotto. 
</t>
        </r>
      </text>
    </comment>
    <comment ref="F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G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H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B8" authorId="1" shapeId="0">
      <text>
        <r>
          <rPr>
            <sz val="9"/>
            <color indexed="81"/>
            <rFont val="Segoe UI"/>
            <family val="2"/>
          </rPr>
          <t>Somma salariale di tutti i lavoratori di questa categoria</t>
        </r>
      </text>
    </comment>
  </commentList>
</comments>
</file>

<file path=xl/sharedStrings.xml><?xml version="1.0" encoding="utf-8"?>
<sst xmlns="http://schemas.openxmlformats.org/spreadsheetml/2006/main" count="183" uniqueCount="139">
  <si>
    <t>Fr.</t>
  </si>
  <si>
    <t xml:space="preserve">                                                    
</t>
  </si>
  <si>
    <t>Email</t>
  </si>
  <si>
    <t>Fehlermeldungen (werden ausgeblendet)</t>
  </si>
  <si>
    <t>Zulässige Monate</t>
  </si>
  <si>
    <t>---</t>
  </si>
  <si>
    <t>a) 
&lt;= 3'470</t>
  </si>
  <si>
    <t>c) 
&gt;= 4'340</t>
  </si>
  <si>
    <t>AG-Beiträge</t>
  </si>
  <si>
    <t>Domanda e conteggio di indennità per lavoro ridotto</t>
  </si>
  <si>
    <r>
      <t>Per leggere le informazioni sui campi posizionare il cursore sull’angolino rosso.</t>
    </r>
    <r>
      <rPr>
        <sz val="11"/>
        <color theme="0"/>
        <rFont val="Arial"/>
        <family val="2"/>
      </rPr>
      <t xml:space="preserve"> xxxxxxx     </t>
    </r>
    <r>
      <rPr>
        <sz val="11"/>
        <color rgb="FFFF0000"/>
        <rFont val="Arial"/>
        <family val="2"/>
      </rPr>
      <t xml:space="preserve">  </t>
    </r>
  </si>
  <si>
    <t xml:space="preserve">Ditta </t>
  </si>
  <si>
    <t>Cassa di disoccupazione</t>
  </si>
  <si>
    <t>Settore d'esercizio</t>
  </si>
  <si>
    <t>No RIS + SE</t>
  </si>
  <si>
    <t>Persona responsabile</t>
  </si>
  <si>
    <t>Telefono</t>
  </si>
  <si>
    <t>Coordinate di pagamento (numero IBAN)</t>
  </si>
  <si>
    <t>Periodo di conteggio (mese)</t>
  </si>
  <si>
    <t>In via di principio il periodo di conteggio corrisponde sempre all'intero mese civile.</t>
  </si>
  <si>
    <t>Introduzione del lavoro ridotto</t>
  </si>
  <si>
    <t>Fine del lavoro ridotto</t>
  </si>
  <si>
    <t>Errore: non lo stesso mese</t>
  </si>
  <si>
    <t>Errore Data: il calcolo pro rata è ammissibile solo per lo stesso mese.</t>
  </si>
  <si>
    <t>Perdita di lavoro per ragioni economiche</t>
  </si>
  <si>
    <t>Numero di lavoratori aventi diritto</t>
  </si>
  <si>
    <t>Numero di lavoratori colpiti dal lavoro ridotto (LR)</t>
  </si>
  <si>
    <t>Errore Numero</t>
  </si>
  <si>
    <r>
      <rPr>
        <sz val="11"/>
        <color theme="1"/>
        <rFont val="Arial"/>
        <family val="2"/>
      </rPr>
      <t xml:space="preserve">Somma totale delle ore di lavoro previste di </t>
    </r>
    <r>
      <rPr>
        <u/>
        <sz val="11"/>
        <color theme="1"/>
        <rFont val="Arial"/>
        <family val="2"/>
      </rPr>
      <t>tutti i lavoratori aventi diritto</t>
    </r>
  </si>
  <si>
    <t>Ore</t>
  </si>
  <si>
    <r>
      <rPr>
        <sz val="11"/>
        <color theme="1"/>
        <rFont val="Arial"/>
        <family val="2"/>
      </rPr>
      <t xml:space="preserve">Somma totale delle ore perse per ragioni economiche </t>
    </r>
    <r>
      <rPr>
        <u/>
        <sz val="11"/>
        <color theme="1"/>
        <rFont val="Arial"/>
        <family val="2"/>
      </rPr>
      <t>di tutti i lavoratori colpiti dal LR</t>
    </r>
  </si>
  <si>
    <t>Perdita di lavoro per ragioni economiche in percentuale</t>
  </si>
  <si>
    <t>Errore Ore</t>
  </si>
  <si>
    <t>Il diritto non sussiste in caso di perdita inferiore al 10%</t>
  </si>
  <si>
    <t>Perdita di guadagno</t>
  </si>
  <si>
    <t>La massa salariale soggetta all'obbligo di contribuzione AVS supera l'importo massimo  'numero lavoratori x max. 12'350 franchi'</t>
  </si>
  <si>
    <t>Calcolo dell’indennità</t>
  </si>
  <si>
    <t>Indennità della massa salariale per le ore perse</t>
  </si>
  <si>
    <t>L'importo per il giorno di attesa è maggiore o uguale alla perdita di lavoro.</t>
  </si>
  <si>
    <t>Perdita di lavoro minima non raggiunta</t>
  </si>
  <si>
    <t>Indennità per lavoro ridotto</t>
  </si>
  <si>
    <t>Persone non aventi diritto</t>
  </si>
  <si>
    <t>Lavoratori su chiamata con un rapporto di lavoro di durata indeterminata</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</si>
  <si>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</si>
  <si>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</si>
  <si>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r>
      <rPr>
        <u/>
        <sz val="10"/>
        <rFont val="Arial"/>
        <family val="2"/>
      </rPr>
      <t>Esempio per il mese di settembre 2020 (22 giorni civili)</t>
    </r>
    <r>
      <rPr>
        <sz val="10"/>
        <rFont val="Arial"/>
        <family val="2"/>
      </rPr>
      <t>:</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</si>
  <si>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t>Massa salariale soggetta all’obbligo di contribuzione AVS</t>
  </si>
  <si>
    <t>Informazioni che l'impresa deve comprovare</t>
  </si>
  <si>
    <t>I dati sulle ore di lavoro previste, sulle ore perse per ragioni economiche e sulla massa salariale devono essere comprovati tramite debita documentazione aziendale, come ad esempio gli elenchi delle ore e i libri paga.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</si>
  <si>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</si>
  <si>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</si>
  <si>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</si>
  <si>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 xml:space="preserve">Luogo e data  </t>
  </si>
  <si>
    <t>Allegati:</t>
  </si>
  <si>
    <t>Categorie salariali:
CHF / mese con occupazione a tempo pieno</t>
  </si>
  <si>
    <t>Somma</t>
  </si>
  <si>
    <t>Durata del lavoro settimanale, in media, per la categoria b)</t>
  </si>
  <si>
    <t>Tasso d'indennità</t>
  </si>
  <si>
    <t>Mese</t>
  </si>
  <si>
    <t>Periodo pro rata</t>
  </si>
  <si>
    <t>intero mese</t>
  </si>
  <si>
    <t>giorni lav.</t>
  </si>
  <si>
    <t>Tasso occupaz</t>
  </si>
  <si>
    <t>Num. lavoratori aventi diritto</t>
  </si>
  <si>
    <t>Num. lavoratori in lavoro ridotto</t>
  </si>
  <si>
    <t>Durata del lavoro settim. in caso di occupazione al 100%</t>
  </si>
  <si>
    <t>Somma ore perse per motivi economici</t>
  </si>
  <si>
    <t>Somma salariale con occupazione al 100%</t>
  </si>
  <si>
    <t>Somma durata del lavoro settimanale</t>
  </si>
  <si>
    <t>Somma salariale</t>
  </si>
  <si>
    <t>Categoria salariale</t>
  </si>
  <si>
    <t>Salario  
troppo elevato</t>
  </si>
  <si>
    <t>Lavorat colpiti
&gt;aventi diritto</t>
  </si>
  <si>
    <t>Manca la durata
lav. settimanale</t>
  </si>
  <si>
    <t>Registra singolarmente!</t>
  </si>
  <si>
    <t>Periodo pro-rata</t>
  </si>
  <si>
    <t>Amministrazione</t>
  </si>
  <si>
    <t>Reception</t>
  </si>
  <si>
    <t>Piano 1</t>
  </si>
  <si>
    <t>Piano 2</t>
  </si>
  <si>
    <t>Servizio</t>
  </si>
  <si>
    <t>Cucina</t>
  </si>
  <si>
    <t>nel periodo citato</t>
  </si>
  <si>
    <t xml:space="preserve">intero </t>
  </si>
  <si>
    <t>Timbro aziendale e firma legalmente valida</t>
  </si>
  <si>
    <t>Lavoratori
aventi diritto</t>
  </si>
  <si>
    <t>Num lavoratori
in lavoro ridotto</t>
  </si>
  <si>
    <t>Lavoratori
in lavoro ridotto</t>
  </si>
  <si>
    <t>Durata media del
lavoro settimanale</t>
  </si>
  <si>
    <t>Somma
ore perse</t>
  </si>
  <si>
    <t>Num. lavoratori
aventi diritto</t>
  </si>
  <si>
    <t>Durata media
lavoro settimanale</t>
  </si>
  <si>
    <t>Giorni lavor.</t>
  </si>
  <si>
    <t>Chiunque compila il presente modulo con indicazioni inveritiere o incomplete si espone a conseguenze di diritto penale (art. 105 segg. LADI).</t>
  </si>
  <si>
    <t>Con la sua firma il datore di lavoro conferma la veridicità di tutti i dati forniti. Conferma inoltre di aver versato ai lavoratori l’indennità per lavoro ridotto il giorno usuale di paga.</t>
  </si>
  <si>
    <r>
      <t xml:space="preserve">Massa salariale soggetta all’obbligo di contribuzione AVS di </t>
    </r>
    <r>
      <rPr>
        <u/>
        <sz val="11"/>
        <rFont val="Arial"/>
        <family val="2"/>
      </rPr>
      <t>tutti i lavoratori aventi diritto</t>
    </r>
    <r>
      <rPr>
        <sz val="11"/>
        <rFont val="Arial"/>
        <family val="2"/>
      </rPr>
      <t xml:space="preserve">
(max. 12'350 fr. a persona)</t>
    </r>
  </si>
  <si>
    <t>Massa salariale per le ore perse (% di perdita di lavoro per motivi economici)</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</si>
  <si>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12'350 fr. a persona</t>
    </r>
    <r>
      <rPr>
        <sz val="10"/>
        <rFont val="Arial"/>
        <family val="2"/>
      </rPr>
      <t>.
Sono esclusi i risarcimenti per ore supplementari, indennità per inconvenienti connessi al lavoro, quali indennità per il lavoro nei cantieri o i lavori sporchi, e rimborsi spese.</t>
    </r>
  </si>
  <si>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</si>
  <si>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b) &gt; 3'470 e &lt; 4'340</t>
  </si>
  <si>
    <t>Somma ore previste per il periodo di LR</t>
  </si>
  <si>
    <t>Ore perse
&gt;ore previste</t>
  </si>
  <si>
    <t>Somma
ore previste</t>
  </si>
  <si>
    <r>
      <rPr>
        <b/>
        <sz val="11"/>
        <rFont val="Arial"/>
        <family val="2"/>
      </rPr>
      <t>Vi invitiamo a compilare il modulo aggiuntivo «Classificazione delle categorie salariali».</t>
    </r>
    <r>
      <rPr>
        <sz val="11"/>
        <rFont val="Arial"/>
        <family val="2"/>
      </rPr>
      <t xml:space="preserve">
I dati di questo modulo vengono riportati automaticamente nei campi seguenti.</t>
    </r>
  </si>
  <si>
    <r>
      <rPr>
        <b/>
        <sz val="11"/>
        <color theme="1"/>
        <rFont val="Arial"/>
        <family val="2"/>
      </rPr>
      <t>Esempio:
Modulo aggiuntivo per la classificazione delle categorie salariali</t>
    </r>
    <r>
      <rPr>
        <sz val="11"/>
        <color theme="1"/>
        <rFont val="Arial"/>
        <family val="2"/>
      </rPr>
      <t xml:space="preserve"> per la domanda/conteggio dell'ILR se in azienda vi sono persone a basso reddito (meno di 4'340 fr. al mese) in lavoro ridotto. (In caso di impiego a tempo parziale si calcola in proporzione quanto guadagnerebbero al 100%).</t>
    </r>
  </si>
  <si>
    <r>
      <t>Modulo aggiuntivo per la classificazione delle categorie salariali</t>
    </r>
    <r>
      <rPr>
        <sz val="11"/>
        <color theme="1"/>
        <rFont val="Arial"/>
        <family val="2"/>
      </rPr>
      <t xml:space="preserve"> per la domanda/conteggio dell'ILR se in azienda vi sono persone a basso reddito (meno di</t>
    </r>
    <r>
      <rPr>
        <b/>
        <sz val="11"/>
        <color theme="1"/>
        <rFont val="Arial"/>
        <family val="2"/>
      </rPr>
      <t xml:space="preserve"> </t>
    </r>
    <r>
      <rPr>
        <sz val="11"/>
        <color theme="1"/>
        <rFont val="Arial"/>
        <family val="2"/>
      </rPr>
      <t>4'340 CHF al mese) in lavoro ridotto. (In caso di impiego a tempo parziale si calcola in proporzione quanto guadagnerebbero al 100%).</t>
    </r>
  </si>
  <si>
    <t>Diese Spalten werden ausgeblendet</t>
  </si>
  <si>
    <t>Della categoria di lavoratori o nome della persona</t>
  </si>
  <si>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</si>
  <si>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Somma salariale soggetta all'AVS per categoria/persona al mese</t>
  </si>
  <si>
    <r>
      <t>Valido per i period</t>
    </r>
    <r>
      <rPr>
        <b/>
        <sz val="11"/>
        <rFont val="Arial"/>
        <family val="2"/>
      </rPr>
      <t>i</t>
    </r>
    <r>
      <rPr>
        <sz val="11"/>
        <rFont val="Arial"/>
        <family val="2"/>
      </rPr>
      <t xml:space="preserve"> di conteggio da dicembre 2020 a marzo 2021 se in azienda il lavoro ridotto </t>
    </r>
    <r>
      <rPr>
        <b/>
        <sz val="11"/>
        <rFont val="Arial"/>
        <family val="2"/>
      </rPr>
      <t>colpisce</t>
    </r>
    <r>
      <rPr>
        <sz val="11"/>
        <rFont val="Arial"/>
        <family val="2"/>
      </rPr>
      <t xml:space="preserve"> </t>
    </r>
    <r>
      <rPr>
        <b/>
        <sz val="11"/>
        <rFont val="Arial"/>
        <family val="2"/>
      </rPr>
      <t>persone che conseguono un reddito inferiore a 4'340 franchi al mese</t>
    </r>
    <r>
      <rPr>
        <sz val="11"/>
        <rFont val="Arial"/>
        <family val="2"/>
      </rPr>
      <t xml:space="preserve"> lavorando a tempo pieno (se lavorano a tempo parziale si calcola in proporzione quanto guadagnerebbero al 100%).</t>
    </r>
  </si>
  <si>
    <t xml:space="preserve">A tempo indeter. </t>
  </si>
  <si>
    <t>A tempo determ.</t>
  </si>
  <si>
    <t>A tempo indeter. su chiamata</t>
  </si>
  <si>
    <t>Apprendista *</t>
  </si>
  <si>
    <t>Formatore *</t>
  </si>
  <si>
    <t>Diversi RL</t>
  </si>
  <si>
    <t>Ausfallstunden
bei 0 betr.MA</t>
  </si>
  <si>
    <t>AV nicht
definiert</t>
  </si>
  <si>
    <t>Persone vincolate da un rapporto di tirocinio (diritto a partire dal periodo di conteggio gennaio 2021)</t>
  </si>
  <si>
    <t>Gli apprendisti hanno diritto all’indennità per lavoro ridotto (ILR) a condizione che la formazione continui a essere garantita, che l’azienda sia stata chiusa per disposizione delle autorità e che non riceva alcun altro sostegno finanziario per i salari degli apprendisti. L’autorizzazione di lavoro ridotto del servizio cantonale deve contenere un consenso esplicito per gli apprendisti (per maggiori informazioni si rimanda alle FAQ sull’ILR su www.lavoro.swiss).</t>
  </si>
  <si>
    <r>
      <t xml:space="preserve">Questo campo è da compilare solo in casi eccezionali </t>
    </r>
    <r>
      <rPr>
        <sz val="11"/>
        <rFont val="Arial"/>
        <family val="2"/>
      </rPr>
      <t xml:space="preserve">(v. spiegazione sul retro per il calcolo pro rata) </t>
    </r>
  </si>
  <si>
    <t>Lavoratori la cui perdita di lavoro non è determinabile (ad esempio rapporti di lavoro su chiamata che sono durati meno di 6 mesi) o il cui tempo di lavoro non è sufficientemente controllabile;
Lavoratori in periodo di disdetta del rapporto di lavoro;
Lavoratori con un rapporto di lavoro di durata determinata o con un rapporto di tirocinio (diritto a decorrere dal periodo di conteggio gennaio 2021 – v. sotto);
Lavoratori al servizio di un’organizzazione per lavoro temporaneo;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lavoratori che non accettano di essere posti in lavoro ridotto;
lavoratori che hanno raggiunto l’età di pensionamento AVS.
=&gt; Queste persone non vanno riportate nel conteggio.</t>
  </si>
  <si>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</si>
  <si>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</si>
  <si>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t>Tipo di rapporto di lavoro (RL)</t>
  </si>
  <si>
    <r>
      <t xml:space="preserve">Le persone con rapporti di lavoro di durata indeterminata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t>
    </r>
    <r>
      <rPr>
        <u/>
        <sz val="10"/>
        <rFont val="Arial"/>
        <family val="2"/>
      </rPr>
      <t>Esempio:</t>
    </r>
    <r>
      <rPr>
        <sz val="10"/>
        <rFont val="Arial"/>
        <family val="2"/>
      </rPr>
      <t xml:space="preserve">
Orario di lavoro o guadagno medio mensile degli ultimi 6 mesi: 30 ore / Fr. 900 
Orario di lavoro o guadagno medio mensile degli ultimi 12 mesi: 40 ore / Fr. 1’200 (risultato più vantaggioso).</t>
    </r>
  </si>
  <si>
    <r>
      <t xml:space="preserve">Esempi di calcolo dell’ILR sono disponibili su </t>
    </r>
    <r>
      <rPr>
        <u/>
        <sz val="11"/>
        <color theme="1"/>
        <rFont val="Arial"/>
        <family val="2"/>
      </rPr>
      <t>FAQ ILR COVID-19 (www.arbeit.swiss)</t>
    </r>
    <r>
      <rPr>
        <sz val="11"/>
        <color theme="1"/>
        <rFont val="Arial"/>
        <family val="2"/>
      </rPr>
      <t xml:space="preserve"> alla domanda «Ai fini del conteggio salariale, come calcola l’azienda l’indennità per lavoro ridotto per ogni ora di lavoro persa nel caso di persone che, impiegate a tempo pieno, guadagnano più di 3’470.- ma meno di 4’340.- franchi?».</t>
    </r>
  </si>
  <si>
    <r>
      <t xml:space="preserve">Con la nuova variante del modulo, le aziende devono compilare un </t>
    </r>
    <r>
      <rPr>
        <u/>
        <sz val="11"/>
        <color theme="1"/>
        <rFont val="Arial"/>
        <family val="2"/>
      </rPr>
      <t>modulo aggiuntivo per l’assegnazione dei dipendenti a una categoria salariale.</t>
    </r>
    <r>
      <rPr>
        <sz val="11"/>
        <color theme="1"/>
        <rFont val="Arial"/>
        <family val="2"/>
      </rPr>
      <t xml:space="preserve"> Se il modulo è compilato correttamente, tutti i dati vengono riportati in automatico nel modulo principale. Il modulo aggiuntivo (foglio «Classificazione categorie salariali») deve essere obbligatoriamente firmato e inoltrato con il modulo principale firmato.</t>
    </r>
  </si>
  <si>
    <r>
      <t xml:space="preserve">Nel caso di </t>
    </r>
    <r>
      <rPr>
        <u/>
        <sz val="11"/>
        <color theme="1"/>
        <rFont val="Arial"/>
        <family val="2"/>
      </rPr>
      <t>rapporti di lavoro su chiamata</t>
    </r>
    <r>
      <rPr>
        <sz val="11"/>
        <color theme="1"/>
        <rFont val="Arial"/>
        <family val="2"/>
      </rPr>
      <t>, il salario e il tasso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(su cui si basa il calcolo del salario assicurato): 48 ore.
Se normalmente l’orario lavorativo settimanale (al 100 %) è di 42 ore, per il mese di dicembre 2020 risultano 193,20 ore teoriche (42 ore/settimana: 5 giorni lavorativi/settimana x 23 giorni lavorativi/mese di dicembre). La media di 48 ore lavorate mensilmente corrisponde a un grado di occupazione (arrotondato) del 25 % (48 ore lavorate rispetto a 193,20 ore teoriche).</t>
    </r>
  </si>
  <si>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</si>
  <si>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</si>
  <si>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</si>
  <si>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</si>
  <si>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</si>
  <si>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Tutti i salari &gt;=4'340</t>
  </si>
  <si>
    <t>Tutti con salari &gt;=4'340</t>
  </si>
  <si>
    <t xml:space="preserve">Le categorie di dipendenti con lo stesso salario e lo stesso tasso di occupazione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Le persone con un salario pari o superiore a 4340 franchi (se lavorano a tempo parziale si calcola in proporzione a quanto guadagnerebbero al 100%) possono essere inserite insieme alla riga 8 (campi celeste in corsivo). </t>
  </si>
  <si>
    <t>Le persone con un salario pari o superiore a 4340 franchi (se lavorano a tempo parziale si calcola in proporzione a quanto guadagnerebbero al 100%) possono essere inserite insieme raggruppate su un’unica riga. Lo stesso vale per le categorie di dipendenti con lo stesso salario e lo stesso tasso di occupazione.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</si>
</sst>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0.000"/>
    <numFmt numFmtId="169" formatCode="0.000"/>
    <numFmt numFmtId="170" formatCode="mmmm\ yy"/>
  </numFmts>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sz val="11"/>
      <color theme="0"/>
      <name val="Arial"/>
      <family val="2"/>
    </font>
    <font>
      <u/>
      <sz val="11"/>
      <color theme="1"/>
      <name val="Arial"/>
      <family val="2"/>
    </font>
    <font>
      <b/>
      <sz val="10"/>
      <name val="Arial"/>
      <family val="2"/>
    </font>
    <font>
      <u/>
      <sz val="10"/>
      <color theme="1"/>
      <name val="Arial"/>
      <family val="2"/>
    </font>
    <font>
      <b/>
      <sz val="14"/>
      <color theme="1"/>
      <name val="Arial"/>
      <family val="2"/>
    </font>
    <font>
      <b/>
      <i/>
      <sz val="11"/>
      <name val="Arial"/>
      <family val="2"/>
    </font>
    <font>
      <b/>
      <u/>
      <sz val="1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tint="-4.9989318521683403E-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s>
  <cellStyleXfs count="1">
    <xf numFmtId="0" fontId="0" fillId="0" borderId="0"/>
  </cellStyleXfs>
  <cellXfs count="324">
    <xf numFmtId="0" fontId="0" fillId="0" borderId="0" xfId="0"/>
    <xf numFmtId="0" fontId="2" fillId="0" borderId="0" xfId="0" applyFont="1"/>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49" fontId="5" fillId="0" borderId="4" xfId="0" applyNumberFormat="1" applyFont="1" applyFill="1" applyBorder="1" applyAlignment="1">
      <alignment vertical="center" wrapText="1"/>
    </xf>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15" fillId="0" borderId="40" xfId="0" applyFont="1" applyBorder="1" applyAlignment="1">
      <alignment vertical="center"/>
    </xf>
    <xf numFmtId="0" fontId="0" fillId="0" borderId="41" xfId="0" applyBorder="1"/>
    <xf numFmtId="0" fontId="0" fillId="0" borderId="17" xfId="0" applyBorder="1"/>
    <xf numFmtId="0" fontId="15" fillId="0" borderId="42" xfId="0" applyFont="1" applyBorder="1" applyAlignment="1">
      <alignment horizontal="right" vertical="center" wrapText="1"/>
    </xf>
    <xf numFmtId="0" fontId="15" fillId="0" borderId="42" xfId="0" applyNumberFormat="1" applyFont="1" applyBorder="1" applyAlignment="1">
      <alignment horizontal="right" vertical="center" wrapText="1"/>
    </xf>
    <xf numFmtId="0" fontId="15" fillId="0" borderId="42" xfId="0" applyFont="1" applyBorder="1" applyAlignment="1">
      <alignment horizontal="right" vertical="center"/>
    </xf>
    <xf numFmtId="10" fontId="0" fillId="0" borderId="0" xfId="0" applyNumberFormat="1" applyAlignment="1">
      <alignment vertical="center"/>
    </xf>
    <xf numFmtId="167" fontId="0" fillId="0" borderId="0" xfId="0" applyNumberFormat="1" applyAlignment="1">
      <alignment vertical="center"/>
    </xf>
    <xf numFmtId="0" fontId="15"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5"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5"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pplyProtection="1"/>
    <xf numFmtId="0" fontId="20" fillId="8" borderId="20" xfId="0" applyFont="1" applyFill="1" applyBorder="1" applyProtection="1"/>
    <xf numFmtId="4" fontId="20" fillId="8" borderId="21" xfId="0" applyNumberFormat="1" applyFont="1" applyFill="1" applyBorder="1" applyAlignment="1" applyProtection="1">
      <alignment horizontal="right"/>
      <protection locked="0"/>
    </xf>
    <xf numFmtId="0" fontId="20" fillId="8" borderId="21" xfId="0" applyFont="1" applyFill="1" applyBorder="1" applyAlignment="1" applyProtection="1">
      <alignment horizontal="center"/>
      <protection locked="0"/>
    </xf>
    <xf numFmtId="0" fontId="20" fillId="8" borderId="21" xfId="0" applyNumberFormat="1" applyFont="1" applyFill="1" applyBorder="1" applyAlignment="1" applyProtection="1">
      <alignment horizontal="center"/>
      <protection locked="0"/>
    </xf>
    <xf numFmtId="4" fontId="20" fillId="0" borderId="21" xfId="0" applyNumberFormat="1" applyFont="1" applyBorder="1" applyAlignment="1">
      <alignment horizontal="right"/>
    </xf>
    <xf numFmtId="4" fontId="20" fillId="0" borderId="21" xfId="0" applyNumberFormat="1" applyFont="1" applyFill="1" applyBorder="1" applyAlignment="1">
      <alignment horizontal="right"/>
    </xf>
    <xf numFmtId="4" fontId="20" fillId="0" borderId="23" xfId="0" applyNumberFormat="1" applyFont="1" applyFill="1" applyBorder="1" applyAlignment="1">
      <alignment horizontal="right"/>
    </xf>
    <xf numFmtId="0" fontId="20" fillId="0" borderId="21" xfId="0" applyFont="1" applyBorder="1"/>
    <xf numFmtId="0" fontId="21" fillId="0" borderId="28" xfId="0" applyFont="1" applyBorder="1" applyAlignment="1">
      <alignment vertical="center" wrapText="1"/>
    </xf>
    <xf numFmtId="0" fontId="21" fillId="0" borderId="29" xfId="0"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9"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30" xfId="0" applyFont="1" applyBorder="1" applyAlignment="1">
      <alignment horizontal="left" vertical="center"/>
    </xf>
    <xf numFmtId="9" fontId="20" fillId="2" borderId="21" xfId="0" applyNumberFormat="1" applyFont="1" applyFill="1" applyBorder="1" applyAlignment="1" applyProtection="1">
      <alignment horizontal="center"/>
    </xf>
    <xf numFmtId="4" fontId="20"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5" fillId="0" borderId="2" xfId="0" applyFont="1" applyFill="1" applyBorder="1" applyAlignment="1">
      <alignment vertical="center"/>
    </xf>
    <xf numFmtId="0" fontId="4" fillId="0" borderId="0" xfId="0" applyFont="1" applyAlignment="1">
      <alignment horizontal="left" vertical="center"/>
    </xf>
    <xf numFmtId="49" fontId="1" fillId="0" borderId="0" xfId="0" applyNumberFormat="1" applyFont="1" applyAlignment="1">
      <alignment horizontal="left" wrapText="1"/>
    </xf>
    <xf numFmtId="0" fontId="0" fillId="0" borderId="0" xfId="0" applyNumberFormat="1" applyFont="1" applyAlignment="1">
      <alignment horizontal="right"/>
    </xf>
    <xf numFmtId="17" fontId="15" fillId="0" borderId="0" xfId="0" applyNumberFormat="1" applyFont="1" applyAlignment="1">
      <alignment wrapText="1"/>
    </xf>
    <xf numFmtId="4" fontId="20" fillId="8" borderId="21" xfId="0" applyNumberFormat="1" applyFont="1" applyFill="1" applyBorder="1" applyAlignment="1" applyProtection="1">
      <alignment horizontal="right"/>
    </xf>
    <xf numFmtId="0" fontId="20" fillId="8" borderId="21" xfId="0" applyFont="1" applyFill="1" applyBorder="1" applyAlignment="1" applyProtection="1">
      <alignment horizontal="center"/>
    </xf>
    <xf numFmtId="0" fontId="20" fillId="8" borderId="21" xfId="0" applyNumberFormat="1" applyFont="1" applyFill="1" applyBorder="1" applyAlignment="1" applyProtection="1">
      <alignment horizontal="center"/>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49" fontId="5" fillId="0" borderId="4" xfId="0" applyNumberFormat="1" applyFont="1" applyFill="1" applyBorder="1" applyAlignment="1">
      <alignment horizontal="left" vertical="center" wrapText="1"/>
    </xf>
    <xf numFmtId="0" fontId="0" fillId="5" borderId="0" xfId="0" applyFill="1" applyAlignment="1">
      <alignment vertical="center"/>
    </xf>
    <xf numFmtId="0" fontId="0" fillId="4" borderId="0" xfId="0" applyFill="1"/>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0" fillId="0" borderId="0" xfId="0" applyFont="1"/>
    <xf numFmtId="0" fontId="11" fillId="0" borderId="0" xfId="0" applyFont="1" applyAlignment="1">
      <alignment vertical="top"/>
    </xf>
    <xf numFmtId="4" fontId="1" fillId="0" borderId="0" xfId="0" applyNumberFormat="1" applyFont="1"/>
    <xf numFmtId="0" fontId="24" fillId="0" borderId="0" xfId="0" applyFont="1"/>
    <xf numFmtId="0" fontId="2" fillId="0" borderId="0" xfId="0" applyFont="1" applyBorder="1"/>
    <xf numFmtId="4" fontId="4" fillId="0" borderId="2" xfId="0" applyNumberFormat="1" applyFont="1" applyFill="1" applyBorder="1" applyAlignment="1">
      <alignment horizontal="right" vertical="center"/>
    </xf>
    <xf numFmtId="0" fontId="4" fillId="0" borderId="0" xfId="0" applyFont="1" applyFill="1" applyAlignment="1">
      <alignment vertical="center"/>
    </xf>
    <xf numFmtId="3" fontId="4" fillId="0" borderId="9" xfId="0" applyNumberFormat="1" applyFont="1" applyFill="1" applyBorder="1" applyAlignment="1" applyProtection="1">
      <alignment horizontal="right" vertical="center"/>
    </xf>
    <xf numFmtId="0" fontId="27" fillId="0" borderId="29" xfId="0" applyFont="1" applyBorder="1" applyAlignment="1">
      <alignment horizontal="left" vertical="center" wrapText="1"/>
    </xf>
    <xf numFmtId="0" fontId="4" fillId="0" borderId="0" xfId="0" applyFont="1" applyAlignment="1">
      <alignment horizontal="center"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4" fontId="4" fillId="0" borderId="0" xfId="0" applyNumberFormat="1" applyFont="1" applyAlignment="1">
      <alignment vertical="center"/>
    </xf>
    <xf numFmtId="0" fontId="28" fillId="0" borderId="0" xfId="0" applyFont="1" applyAlignment="1">
      <alignment vertical="center"/>
    </xf>
    <xf numFmtId="0" fontId="15" fillId="0" borderId="17" xfId="0" applyFont="1" applyBorder="1" applyAlignment="1">
      <alignment vertical="center"/>
    </xf>
    <xf numFmtId="0" fontId="15" fillId="9" borderId="30" xfId="0" applyFont="1" applyFill="1" applyBorder="1" applyAlignment="1">
      <alignment horizontal="left" vertical="center" wrapText="1"/>
    </xf>
    <xf numFmtId="0" fontId="26" fillId="6" borderId="0" xfId="0" applyFont="1" applyFill="1" applyAlignment="1">
      <alignment vertical="center"/>
    </xf>
    <xf numFmtId="0" fontId="16" fillId="0" borderId="0" xfId="0" applyFont="1" applyFill="1" applyAlignment="1"/>
    <xf numFmtId="167" fontId="0" fillId="2" borderId="23" xfId="0" applyNumberFormat="1" applyFill="1" applyBorder="1" applyAlignment="1" applyProtection="1">
      <alignment horizontal="center"/>
      <protection locked="0"/>
    </xf>
    <xf numFmtId="168" fontId="0" fillId="0" borderId="23" xfId="0" applyNumberFormat="1" applyBorder="1" applyAlignment="1">
      <alignment horizontal="right"/>
    </xf>
    <xf numFmtId="168" fontId="20"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0" fillId="2" borderId="23" xfId="0" applyNumberFormat="1" applyFill="1" applyBorder="1" applyAlignment="1" applyProtection="1">
      <alignment horizontal="center"/>
      <protection locked="0"/>
    </xf>
    <xf numFmtId="167" fontId="0" fillId="0" borderId="0" xfId="0" applyNumberFormat="1" applyAlignment="1" applyProtection="1">
      <alignment vertical="center"/>
    </xf>
    <xf numFmtId="0" fontId="20" fillId="10" borderId="20" xfId="0" applyFont="1" applyFill="1" applyBorder="1" applyProtection="1"/>
    <xf numFmtId="0" fontId="0" fillId="10" borderId="22" xfId="0" applyFill="1" applyBorder="1" applyProtection="1">
      <protection locked="0"/>
    </xf>
    <xf numFmtId="0" fontId="0" fillId="0" borderId="23" xfId="0" applyFill="1" applyBorder="1"/>
    <xf numFmtId="170" fontId="15"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49" fontId="15" fillId="2" borderId="0" xfId="0" applyNumberFormat="1" applyFont="1" applyFill="1" applyAlignment="1">
      <alignment horizontal="justify" vertical="top" wrapText="1"/>
    </xf>
    <xf numFmtId="167" fontId="20" fillId="0" borderId="21" xfId="0" applyNumberFormat="1" applyFont="1" applyFill="1" applyBorder="1" applyAlignment="1" applyProtection="1">
      <alignment horizontal="center"/>
    </xf>
    <xf numFmtId="169" fontId="20" fillId="0" borderId="21" xfId="0" applyNumberFormat="1" applyFont="1" applyFill="1" applyBorder="1" applyAlignment="1" applyProtection="1">
      <alignment horizontal="center"/>
    </xf>
    <xf numFmtId="0" fontId="21" fillId="0" borderId="28" xfId="0" applyFont="1" applyFill="1" applyBorder="1" applyAlignment="1">
      <alignment vertical="center" wrapText="1"/>
    </xf>
    <xf numFmtId="0" fontId="12" fillId="0" borderId="0" xfId="0" applyNumberFormat="1" applyFont="1" applyFill="1" applyAlignment="1">
      <alignment horizontal="left" vertical="top" wrapText="1"/>
    </xf>
    <xf numFmtId="0" fontId="1" fillId="0" borderId="0" xfId="0" applyFont="1" applyAlignment="1">
      <alignment horizontal="justify" vertical="top" wrapText="1"/>
    </xf>
    <xf numFmtId="0" fontId="19" fillId="0" borderId="0" xfId="0" applyFont="1" applyAlignment="1" applyProtection="1">
      <alignment horizontal="left" vertical="center"/>
    </xf>
    <xf numFmtId="0" fontId="18" fillId="0" borderId="0" xfId="0" applyFont="1" applyAlignment="1" applyProtection="1">
      <alignment horizontal="righ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49" fontId="1" fillId="2" borderId="0" xfId="0" applyNumberFormat="1" applyFont="1" applyFill="1" applyAlignment="1" applyProtection="1">
      <alignment horizontal="left" wrapText="1"/>
      <protection locked="0"/>
    </xf>
    <xf numFmtId="0" fontId="1" fillId="0" borderId="0" xfId="0" applyFont="1" applyAlignment="1">
      <alignment horizontal="left" vertical="top" wrapText="1"/>
    </xf>
    <xf numFmtId="0" fontId="1" fillId="0" borderId="0" xfId="0" applyFont="1" applyFill="1" applyAlignment="1">
      <alignment horizontal="justify" vertical="top" wrapText="1"/>
    </xf>
    <xf numFmtId="0" fontId="16" fillId="0" borderId="13" xfId="0" applyFont="1" applyBorder="1" applyAlignment="1">
      <alignment horizontal="right" vertical="center" wrapText="1"/>
    </xf>
    <xf numFmtId="0" fontId="24" fillId="0" borderId="0" xfId="0" applyFont="1" applyAlignment="1">
      <alignment horizontal="left" vertical="top"/>
    </xf>
    <xf numFmtId="0" fontId="1" fillId="0" borderId="0" xfId="0" applyFont="1" applyAlignment="1">
      <alignment horizontal="center"/>
    </xf>
    <xf numFmtId="49" fontId="4" fillId="2" borderId="7"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2" xfId="0" applyFont="1" applyBorder="1" applyAlignment="1">
      <alignment horizontal="left" vertical="center"/>
    </xf>
    <xf numFmtId="4" fontId="4" fillId="0" borderId="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4" fillId="0" borderId="43" xfId="0" applyFont="1" applyFill="1" applyBorder="1" applyAlignment="1">
      <alignment horizontal="left" vertical="center" wrapText="1"/>
    </xf>
    <xf numFmtId="49" fontId="1" fillId="0" borderId="0" xfId="0" applyNumberFormat="1" applyFont="1" applyFill="1" applyAlignment="1">
      <alignment horizontal="justify" vertical="top" wrapText="1"/>
    </xf>
    <xf numFmtId="0" fontId="3" fillId="0" borderId="0" xfId="0" applyFont="1" applyFill="1" applyBorder="1" applyAlignment="1">
      <alignment horizontal="center" vertical="center" wrapText="1"/>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7" xfId="0" applyNumberFormat="1" applyFont="1" applyFill="1" applyBorder="1" applyAlignment="1" applyProtection="1">
      <alignment horizontal="center" vertical="center"/>
    </xf>
    <xf numFmtId="0" fontId="17" fillId="7" borderId="18" xfId="0" applyFont="1" applyFill="1" applyBorder="1" applyAlignment="1" applyProtection="1">
      <alignment vertical="center"/>
    </xf>
    <xf numFmtId="0" fontId="17"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horizontal="justify"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8" fillId="0" borderId="0" xfId="0" applyFont="1" applyFill="1" applyAlignment="1" applyProtection="1">
      <alignment horizontal="left" vertical="center"/>
    </xf>
    <xf numFmtId="0" fontId="5" fillId="0" borderId="0" xfId="0" applyFont="1" applyAlignment="1">
      <alignment horizontal="right" vertical="center"/>
    </xf>
    <xf numFmtId="0" fontId="5" fillId="0" borderId="5" xfId="0" applyFont="1" applyBorder="1" applyAlignment="1">
      <alignment horizontal="right" vertical="center"/>
    </xf>
    <xf numFmtId="0" fontId="11" fillId="0" borderId="0" xfId="0" applyFont="1" applyFill="1" applyAlignment="1">
      <alignment horizontal="left" vertical="top"/>
    </xf>
    <xf numFmtId="0" fontId="4" fillId="7"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0" borderId="0" xfId="0" applyFont="1" applyFill="1" applyAlignment="1">
      <alignment horizontal="left" vertical="center" wrapText="1"/>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0" fontId="0" fillId="2" borderId="0" xfId="0" applyFont="1" applyFill="1" applyAlignment="1">
      <alignment horizontal="left" vertical="center" wrapText="1"/>
    </xf>
  </cellXfs>
  <cellStyles count="1">
    <cellStyle name="Normale" xfId="0" builtinId="0"/>
  </cellStyles>
  <dxfs count="73">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ill>
        <patternFill>
          <bgColor theme="7" tint="0.59996337778862885"/>
        </patternFill>
      </fill>
    </dxf>
    <dxf>
      <fill>
        <patternFill>
          <bgColor theme="7" tint="0.39994506668294322"/>
        </patternFill>
      </fill>
    </dxf>
    <dxf>
      <font>
        <color theme="0"/>
      </font>
    </dxf>
    <dxf>
      <font>
        <color theme="0"/>
      </font>
    </dxf>
    <dxf>
      <font>
        <color theme="0"/>
      </font>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fill>
        <patternFill>
          <bgColor theme="0"/>
        </patternFill>
      </fill>
    </dxf>
    <dxf>
      <fill>
        <patternFill>
          <bgColor theme="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9769</xdr:colOff>
      <xdr:row>0</xdr:row>
      <xdr:rowOff>309887</xdr:rowOff>
    </xdr:from>
    <xdr:to>
      <xdr:col>16</xdr:col>
      <xdr:colOff>134199</xdr:colOff>
      <xdr:row>1</xdr:row>
      <xdr:rowOff>446057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689" y="309887"/>
          <a:ext cx="1419831" cy="448590"/>
        </a:xfrm>
        <a:prstGeom prst="rect">
          <a:avLst/>
        </a:prstGeom>
      </xdr:spPr>
    </xdr:pic>
    <xdr:clientData/>
  </xdr:twoCellAnchor>
  <xdr:twoCellAnchor editAs="oneCell">
    <xdr:from>
      <xdr:col>25</xdr:col>
      <xdr:colOff>0</xdr:colOff>
      <xdr:row>1</xdr:row>
      <xdr:rowOff>0</xdr:rowOff>
    </xdr:from>
    <xdr:to>
      <xdr:col>27</xdr:col>
      <xdr:colOff>340034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4353" y="302559"/>
          <a:ext cx="1427900" cy="43424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1"/>
  <sheetViews>
    <sheetView topLeftCell="A16" zoomScale="85" zoomScaleNormal="85" workbookViewId="0">
      <selection activeCell="A5" sqref="A5:C5"/>
    </sheetView>
  </sheetViews>
  <sheetFormatPr defaultColWidth="11" defaultRowHeight="14.25" x14ac:dyDescent="0.2"/>
  <cols>
    <col min="1" max="1" width="18.625" customWidth="1"/>
    <col min="2" max="2" width="15.75" customWidth="1"/>
    <col min="3" max="3" width="16.625" customWidth="1"/>
    <col min="4" max="4" width="23.25" customWidth="1"/>
    <col min="5" max="5" width="3.5" customWidth="1"/>
    <col min="6" max="6" width="17" customWidth="1"/>
    <col min="7" max="7" width="11.875" style="26" hidden="1" customWidth="1"/>
    <col min="8" max="8" width="15.625" style="26" hidden="1" customWidth="1"/>
    <col min="9" max="16" width="11.25" hidden="1" customWidth="1"/>
    <col min="17" max="17" width="2.625" customWidth="1"/>
    <col min="18" max="18" width="15.25" style="109" customWidth="1"/>
    <col min="19" max="21" width="10.125" style="109" customWidth="1"/>
    <col min="22" max="22" width="11.625" style="109" customWidth="1"/>
    <col min="23" max="23" width="2.625" style="109" customWidth="1"/>
    <col min="24" max="24" width="11.625" style="109" customWidth="1"/>
    <col min="25" max="25" width="2.625" style="109" customWidth="1"/>
    <col min="26" max="26" width="11.625" style="109" customWidth="1"/>
    <col min="27" max="27" width="2.625" style="109" customWidth="1"/>
    <col min="28" max="28" width="15.375" style="109" customWidth="1"/>
  </cols>
  <sheetData>
    <row r="1" spans="1:28" ht="24.6" customHeight="1" x14ac:dyDescent="0.2">
      <c r="A1" s="263" t="s">
        <v>9</v>
      </c>
      <c r="B1" s="263"/>
      <c r="C1" s="263"/>
      <c r="D1" s="263"/>
      <c r="E1" s="263"/>
      <c r="F1" s="263"/>
      <c r="G1" s="124"/>
      <c r="H1" s="124"/>
      <c r="I1" s="118"/>
      <c r="J1" s="118"/>
      <c r="K1" s="118"/>
      <c r="L1" s="118"/>
      <c r="M1" s="118"/>
      <c r="N1" s="118"/>
      <c r="O1" s="118"/>
      <c r="P1" s="118"/>
    </row>
    <row r="2" spans="1:28" ht="54" customHeight="1" x14ac:dyDescent="0.2">
      <c r="A2" s="280" t="s">
        <v>110</v>
      </c>
      <c r="B2" s="280"/>
      <c r="C2" s="280"/>
      <c r="D2" s="280"/>
      <c r="E2" s="280"/>
      <c r="F2" s="53"/>
      <c r="G2" s="3"/>
      <c r="H2" s="3"/>
      <c r="I2" s="3"/>
      <c r="J2" s="4"/>
    </row>
    <row r="3" spans="1:28" ht="18" customHeight="1" x14ac:dyDescent="0.2">
      <c r="A3" s="277" t="s">
        <v>10</v>
      </c>
      <c r="B3" s="277"/>
      <c r="C3" s="277"/>
      <c r="D3" s="277"/>
      <c r="E3" s="277"/>
      <c r="F3" s="277"/>
      <c r="G3" s="3"/>
      <c r="H3" s="3"/>
      <c r="I3" s="3"/>
      <c r="J3" s="4"/>
    </row>
    <row r="4" spans="1:28" s="5" customFormat="1" ht="18.75" customHeight="1" x14ac:dyDescent="0.2">
      <c r="A4" s="188" t="s">
        <v>11</v>
      </c>
      <c r="B4" s="189"/>
      <c r="C4" s="189"/>
      <c r="D4" s="190" t="s">
        <v>12</v>
      </c>
      <c r="E4" s="173"/>
      <c r="F4" s="16"/>
      <c r="G4" s="2"/>
      <c r="H4" s="2"/>
      <c r="R4" s="130" t="str">
        <f>+A4</f>
        <v xml:space="preserve">Ditta </v>
      </c>
      <c r="S4" s="131"/>
      <c r="T4" s="131"/>
      <c r="U4" s="132"/>
      <c r="V4" s="295" t="str">
        <f>+D4</f>
        <v>Cassa di disoccupazione</v>
      </c>
      <c r="W4" s="296"/>
      <c r="X4" s="296"/>
      <c r="Y4" s="296"/>
      <c r="Z4" s="296"/>
      <c r="AA4" s="296"/>
      <c r="AB4" s="297"/>
    </row>
    <row r="5" spans="1:28" s="5" customFormat="1" ht="18.75" customHeight="1" x14ac:dyDescent="0.2">
      <c r="A5" s="271"/>
      <c r="B5" s="272"/>
      <c r="C5" s="272"/>
      <c r="D5" s="265"/>
      <c r="E5" s="266"/>
      <c r="F5" s="267"/>
      <c r="G5" s="2"/>
      <c r="H5" s="2"/>
      <c r="R5" s="290" t="str">
        <f>IF(ISBLANK(A5),"",A5)</f>
        <v/>
      </c>
      <c r="S5" s="291"/>
      <c r="T5" s="291"/>
      <c r="U5" s="292"/>
      <c r="V5" s="298" t="str">
        <f>IF(ISBLANK(D5),"",D5)</f>
        <v/>
      </c>
      <c r="W5" s="299"/>
      <c r="X5" s="299"/>
      <c r="Y5" s="299"/>
      <c r="Z5" s="299"/>
      <c r="AA5" s="299"/>
      <c r="AB5" s="300"/>
    </row>
    <row r="6" spans="1:28" s="5" customFormat="1" ht="18.75" customHeight="1" x14ac:dyDescent="0.2">
      <c r="A6" s="271"/>
      <c r="B6" s="272"/>
      <c r="C6" s="272"/>
      <c r="D6" s="268"/>
      <c r="E6" s="269"/>
      <c r="F6" s="270"/>
      <c r="G6" s="2"/>
      <c r="H6" s="2"/>
      <c r="R6" s="290" t="str">
        <f t="shared" ref="R6:R8" si="0">IF(ISBLANK(A6),"",A6)</f>
        <v/>
      </c>
      <c r="S6" s="291"/>
      <c r="T6" s="291"/>
      <c r="U6" s="292"/>
      <c r="V6" s="301" t="str">
        <f>IF(ISBLANK(D6),"",D6)</f>
        <v/>
      </c>
      <c r="W6" s="302"/>
      <c r="X6" s="302"/>
      <c r="Y6" s="302"/>
      <c r="Z6" s="302"/>
      <c r="AA6" s="302"/>
      <c r="AB6" s="303"/>
    </row>
    <row r="7" spans="1:28" s="5" customFormat="1" ht="18.75" customHeight="1" x14ac:dyDescent="0.2">
      <c r="A7" s="271"/>
      <c r="B7" s="272"/>
      <c r="C7" s="272"/>
      <c r="D7" s="268"/>
      <c r="E7" s="269"/>
      <c r="F7" s="270"/>
      <c r="G7" s="2"/>
      <c r="H7" s="2"/>
      <c r="R7" s="290" t="str">
        <f t="shared" si="0"/>
        <v/>
      </c>
      <c r="S7" s="291"/>
      <c r="T7" s="291"/>
      <c r="U7" s="292"/>
      <c r="V7" s="301" t="str">
        <f>IF(ISBLANK(D7),"",D7)</f>
        <v/>
      </c>
      <c r="W7" s="302"/>
      <c r="X7" s="302"/>
      <c r="Y7" s="302"/>
      <c r="Z7" s="302"/>
      <c r="AA7" s="302"/>
      <c r="AB7" s="303"/>
    </row>
    <row r="8" spans="1:28" s="5" customFormat="1" ht="18.75" customHeight="1" x14ac:dyDescent="0.2">
      <c r="A8" s="271"/>
      <c r="B8" s="272"/>
      <c r="C8" s="272"/>
      <c r="D8" s="274"/>
      <c r="E8" s="275"/>
      <c r="F8" s="276"/>
      <c r="G8" s="2"/>
      <c r="H8" s="60" t="s">
        <v>4</v>
      </c>
      <c r="I8" s="5" t="s">
        <v>8</v>
      </c>
      <c r="R8" s="290" t="str">
        <f t="shared" si="0"/>
        <v/>
      </c>
      <c r="S8" s="291"/>
      <c r="T8" s="291"/>
      <c r="U8" s="292"/>
      <c r="V8" s="281" t="str">
        <f>IF(ISBLANK(D8),"",D8)</f>
        <v/>
      </c>
      <c r="W8" s="282"/>
      <c r="X8" s="282"/>
      <c r="Y8" s="282"/>
      <c r="Z8" s="282"/>
      <c r="AA8" s="282"/>
      <c r="AB8" s="283"/>
    </row>
    <row r="9" spans="1:28" s="5" customFormat="1" ht="18.75" customHeight="1" x14ac:dyDescent="0.2">
      <c r="A9" s="191" t="s">
        <v>13</v>
      </c>
      <c r="B9" s="246"/>
      <c r="C9" s="273"/>
      <c r="D9" s="28"/>
      <c r="E9" s="17"/>
      <c r="F9" s="18"/>
      <c r="G9" s="2"/>
      <c r="H9" s="62">
        <v>44166</v>
      </c>
      <c r="I9" s="107">
        <v>6.3750000000000001E-2</v>
      </c>
      <c r="R9" s="133" t="str">
        <f>+A9</f>
        <v>Settore d'esercizio</v>
      </c>
      <c r="S9" s="282" t="str">
        <f>IF(ISBLANK(B9),"",B9)</f>
        <v/>
      </c>
      <c r="T9" s="282"/>
      <c r="U9" s="283"/>
      <c r="V9" s="134"/>
      <c r="W9" s="135"/>
      <c r="X9" s="135"/>
      <c r="Y9" s="126"/>
      <c r="Z9" s="126"/>
      <c r="AA9" s="126"/>
      <c r="AB9" s="125"/>
    </row>
    <row r="10" spans="1:28" s="5" customFormat="1" ht="18.75" customHeight="1" x14ac:dyDescent="0.2">
      <c r="A10" s="192" t="s">
        <v>14</v>
      </c>
      <c r="B10" s="278"/>
      <c r="C10" s="279"/>
      <c r="D10" s="193"/>
      <c r="E10" s="20"/>
      <c r="F10" s="21"/>
      <c r="G10" s="2"/>
      <c r="H10" s="62">
        <v>44197</v>
      </c>
      <c r="I10" s="106">
        <v>6.4000000000000001E-2</v>
      </c>
      <c r="R10" s="144" t="str">
        <f>+A10</f>
        <v>No RIS + SE</v>
      </c>
      <c r="S10" s="293" t="str">
        <f t="shared" ref="S10:S11" si="1">IF(ISBLANK(B10),"",B10)</f>
        <v/>
      </c>
      <c r="T10" s="293"/>
      <c r="U10" s="294"/>
      <c r="V10" s="145"/>
      <c r="W10" s="146"/>
      <c r="X10" s="146"/>
      <c r="Y10" s="147"/>
      <c r="Z10" s="147"/>
      <c r="AA10" s="147"/>
      <c r="AB10" s="148"/>
    </row>
    <row r="11" spans="1:28" s="5" customFormat="1" ht="18.75" customHeight="1" x14ac:dyDescent="0.2">
      <c r="A11" s="191" t="s">
        <v>15</v>
      </c>
      <c r="B11" s="246"/>
      <c r="C11" s="246"/>
      <c r="D11" s="193"/>
      <c r="E11" s="20"/>
      <c r="F11" s="21"/>
      <c r="G11" s="2"/>
      <c r="H11" s="62">
        <v>44228</v>
      </c>
      <c r="I11" s="106">
        <v>6.4000000000000001E-2</v>
      </c>
      <c r="R11" s="133"/>
      <c r="S11" s="282" t="str">
        <f t="shared" si="1"/>
        <v/>
      </c>
      <c r="T11" s="282"/>
      <c r="U11" s="283"/>
      <c r="V11" s="136"/>
      <c r="W11" s="137"/>
      <c r="X11" s="137"/>
      <c r="Y11" s="126"/>
      <c r="Z11" s="126"/>
      <c r="AA11" s="126"/>
      <c r="AB11" s="125"/>
    </row>
    <row r="12" spans="1:28" s="5" customFormat="1" ht="18.75" customHeight="1" x14ac:dyDescent="0.2">
      <c r="A12" s="191" t="s">
        <v>16</v>
      </c>
      <c r="B12" s="246"/>
      <c r="C12" s="246"/>
      <c r="D12" s="193"/>
      <c r="E12" s="20"/>
      <c r="F12" s="21"/>
      <c r="G12" s="2"/>
      <c r="H12" s="62">
        <v>44256</v>
      </c>
      <c r="I12" s="106">
        <v>6.4000000000000001E-2</v>
      </c>
      <c r="R12" s="305" t="s">
        <v>98</v>
      </c>
      <c r="S12" s="306"/>
      <c r="T12" s="306"/>
      <c r="U12" s="306"/>
      <c r="V12" s="306"/>
      <c r="W12" s="306"/>
      <c r="X12" s="306"/>
      <c r="Y12" s="306"/>
      <c r="Z12" s="306"/>
      <c r="AA12" s="306"/>
      <c r="AB12" s="307"/>
    </row>
    <row r="13" spans="1:28" s="5" customFormat="1" ht="18.75" customHeight="1" x14ac:dyDescent="0.2">
      <c r="A13" s="19" t="s">
        <v>2</v>
      </c>
      <c r="B13" s="246"/>
      <c r="C13" s="246"/>
      <c r="D13" s="193"/>
      <c r="E13" s="20"/>
      <c r="F13" s="21"/>
      <c r="G13" s="2"/>
      <c r="H13" s="2"/>
      <c r="R13" s="305"/>
      <c r="S13" s="306"/>
      <c r="T13" s="306"/>
      <c r="U13" s="306"/>
      <c r="V13" s="306"/>
      <c r="W13" s="306"/>
      <c r="X13" s="306"/>
      <c r="Y13" s="306"/>
      <c r="Z13" s="306"/>
      <c r="AA13" s="306"/>
      <c r="AB13" s="307"/>
    </row>
    <row r="14" spans="1:28" s="5" customFormat="1" ht="18.75" customHeight="1" x14ac:dyDescent="0.2">
      <c r="A14" s="191" t="s">
        <v>17</v>
      </c>
      <c r="B14" s="17"/>
      <c r="C14" s="20"/>
      <c r="D14" s="193"/>
      <c r="E14" s="20"/>
      <c r="F14" s="21"/>
      <c r="G14" s="2"/>
      <c r="H14" s="2"/>
      <c r="R14" s="305"/>
      <c r="S14" s="306"/>
      <c r="T14" s="306"/>
      <c r="U14" s="306"/>
      <c r="V14" s="306"/>
      <c r="W14" s="306"/>
      <c r="X14" s="306"/>
      <c r="Y14" s="306"/>
      <c r="Z14" s="306"/>
      <c r="AA14" s="306"/>
      <c r="AB14" s="307"/>
    </row>
    <row r="15" spans="1:28" s="5" customFormat="1" ht="21.75" customHeight="1" x14ac:dyDescent="0.2">
      <c r="A15" s="249"/>
      <c r="B15" s="250"/>
      <c r="C15" s="250"/>
      <c r="D15" s="250"/>
      <c r="E15" s="250"/>
      <c r="F15" s="251"/>
      <c r="G15" s="2"/>
      <c r="H15" s="2"/>
      <c r="R15" s="284"/>
      <c r="S15" s="285"/>
      <c r="T15" s="285"/>
      <c r="U15" s="285"/>
      <c r="V15" s="285"/>
      <c r="W15" s="285"/>
      <c r="X15" s="285"/>
      <c r="Y15" s="285"/>
      <c r="Z15" s="285"/>
      <c r="AA15" s="285"/>
      <c r="AB15" s="286"/>
    </row>
    <row r="16" spans="1:28" s="22" customFormat="1" ht="30" customHeight="1" x14ac:dyDescent="0.2">
      <c r="A16" s="54" t="s">
        <v>18</v>
      </c>
      <c r="B16" s="55"/>
      <c r="C16" s="61">
        <v>44166</v>
      </c>
      <c r="D16" s="247" t="s">
        <v>19</v>
      </c>
      <c r="E16" s="247"/>
      <c r="F16" s="248"/>
      <c r="G16" s="46">
        <f>IF(C16="","",NETWORKDAYS(C16,EOMONTH(C16,0)))</f>
        <v>23</v>
      </c>
      <c r="H16" s="47"/>
      <c r="J16" s="57" t="s">
        <v>3</v>
      </c>
      <c r="R16" s="288" t="str">
        <f>+A16</f>
        <v>Periodo di conteggio (mese)</v>
      </c>
      <c r="S16" s="289"/>
      <c r="T16" s="289"/>
      <c r="U16" s="287">
        <f>IF(ISBLANK(C16),"",+C16)</f>
        <v>44166</v>
      </c>
      <c r="V16" s="287"/>
      <c r="W16" s="127"/>
      <c r="X16" s="127"/>
      <c r="Y16" s="127"/>
      <c r="Z16" s="127"/>
      <c r="AA16" s="127"/>
      <c r="AB16" s="127"/>
    </row>
    <row r="17" spans="1:28" s="5" customFormat="1" ht="15" x14ac:dyDescent="0.2">
      <c r="A17" s="264" t="str">
        <f>IF(OR(I17=I18,I17="",I18=""),"",J17)</f>
        <v/>
      </c>
      <c r="B17" s="264"/>
      <c r="C17" s="264"/>
      <c r="D17" s="264"/>
      <c r="E17" s="264"/>
      <c r="F17" s="264"/>
      <c r="G17" s="2"/>
      <c r="H17" s="2"/>
      <c r="I17" s="58" t="str">
        <f>IF(C16="","",TEXT(C16,"MM"))</f>
        <v>12</v>
      </c>
      <c r="J17" s="194" t="s">
        <v>22</v>
      </c>
      <c r="R17" s="110"/>
      <c r="S17" s="110"/>
      <c r="T17" s="110"/>
      <c r="U17" s="129"/>
      <c r="V17" s="110"/>
      <c r="W17" s="110"/>
      <c r="X17" s="110"/>
      <c r="Y17" s="110"/>
      <c r="Z17" s="110"/>
      <c r="AA17" s="110"/>
      <c r="AB17" s="110"/>
    </row>
    <row r="18" spans="1:28" ht="36.6" customHeight="1" x14ac:dyDescent="0.2">
      <c r="A18" s="254" t="s">
        <v>121</v>
      </c>
      <c r="B18" s="255"/>
      <c r="C18" s="255"/>
      <c r="D18" s="255"/>
      <c r="E18" s="255"/>
      <c r="F18" s="256"/>
      <c r="I18" s="42" t="str">
        <f>IF(C19="","",TEXT(C19,"MM"))</f>
        <v/>
      </c>
      <c r="L18" s="44"/>
      <c r="R18" s="304" t="s">
        <v>108</v>
      </c>
      <c r="S18" s="304"/>
      <c r="T18" s="304"/>
      <c r="U18" s="304"/>
      <c r="V18" s="304"/>
      <c r="W18" s="304"/>
      <c r="X18" s="304"/>
      <c r="Y18" s="304"/>
      <c r="Z18" s="304"/>
      <c r="AA18" s="304"/>
      <c r="AB18" s="304"/>
    </row>
    <row r="19" spans="1:28" ht="22.9" customHeight="1" x14ac:dyDescent="0.2">
      <c r="A19" s="36"/>
      <c r="B19" s="35" t="s">
        <v>20</v>
      </c>
      <c r="C19" s="41"/>
      <c r="D19" s="35" t="s">
        <v>21</v>
      </c>
      <c r="E19" s="259"/>
      <c r="F19" s="260"/>
      <c r="G19" s="59">
        <f>IF(AND(C19&gt;0,E19&gt;0),NETWORKDAYS(C19,E19),G16)</f>
        <v>23</v>
      </c>
      <c r="I19" s="42" t="str">
        <f>IF(E19="","",TEXT(E19,"MM"))</f>
        <v/>
      </c>
      <c r="R19" s="304"/>
      <c r="S19" s="304"/>
      <c r="T19" s="304"/>
      <c r="U19" s="304"/>
      <c r="V19" s="304"/>
      <c r="W19" s="304"/>
      <c r="X19" s="304"/>
      <c r="Y19" s="304"/>
      <c r="Z19" s="304"/>
      <c r="AA19" s="304"/>
      <c r="AB19" s="304"/>
    </row>
    <row r="20" spans="1:28" ht="19.149999999999999" customHeight="1" x14ac:dyDescent="0.2">
      <c r="A20" s="37"/>
      <c r="B20" s="38"/>
      <c r="C20" s="39"/>
      <c r="D20" s="38"/>
      <c r="E20" s="43"/>
      <c r="F20" s="40">
        <f>IF(I18=I19,G19,J20)</f>
        <v>23</v>
      </c>
      <c r="G20" s="56"/>
      <c r="J20" s="195" t="s">
        <v>23</v>
      </c>
      <c r="R20" s="304"/>
      <c r="S20" s="304"/>
      <c r="T20" s="304"/>
      <c r="U20" s="304"/>
      <c r="V20" s="304"/>
      <c r="W20" s="304"/>
      <c r="X20" s="304"/>
      <c r="Y20" s="304"/>
      <c r="Z20" s="304"/>
      <c r="AA20" s="304"/>
      <c r="AB20" s="304"/>
    </row>
    <row r="21" spans="1:28" ht="17.45" customHeight="1" x14ac:dyDescent="0.2">
      <c r="A21" s="313" t="s">
        <v>103</v>
      </c>
      <c r="B21" s="313"/>
      <c r="C21" s="313"/>
      <c r="D21" s="313"/>
      <c r="E21" s="313"/>
      <c r="F21" s="313"/>
      <c r="G21" s="56"/>
      <c r="R21" s="149"/>
      <c r="S21" s="149"/>
      <c r="T21" s="149"/>
      <c r="U21" s="149"/>
      <c r="V21" s="308" t="s">
        <v>54</v>
      </c>
      <c r="W21" s="308"/>
      <c r="X21" s="308"/>
      <c r="Y21" s="308"/>
      <c r="Z21" s="308"/>
      <c r="AA21" s="149"/>
      <c r="AB21" s="149"/>
    </row>
    <row r="22" spans="1:28" ht="28.9" customHeight="1" x14ac:dyDescent="0.2">
      <c r="A22" s="314"/>
      <c r="B22" s="314"/>
      <c r="C22" s="314"/>
      <c r="D22" s="314"/>
      <c r="E22" s="314"/>
      <c r="F22" s="314"/>
      <c r="G22" s="2"/>
      <c r="V22" s="308"/>
      <c r="W22" s="308"/>
      <c r="X22" s="308"/>
      <c r="Y22" s="308"/>
      <c r="Z22" s="308"/>
    </row>
    <row r="23" spans="1:28" ht="28.5" x14ac:dyDescent="0.2">
      <c r="A23" s="252" t="s">
        <v>24</v>
      </c>
      <c r="B23" s="252"/>
      <c r="C23" s="252"/>
      <c r="D23" s="252"/>
      <c r="E23" s="196"/>
      <c r="F23" s="12"/>
      <c r="G23" s="2"/>
      <c r="H23"/>
      <c r="R23" s="236" t="str">
        <f>+A23</f>
        <v>Perdita di lavoro per ragioni economiche</v>
      </c>
      <c r="S23" s="236"/>
      <c r="T23" s="236"/>
      <c r="U23" s="236"/>
      <c r="V23" s="111" t="s">
        <v>6</v>
      </c>
      <c r="W23" s="112"/>
      <c r="X23" s="111" t="s">
        <v>99</v>
      </c>
      <c r="Y23" s="112"/>
      <c r="Z23" s="111" t="s">
        <v>7</v>
      </c>
      <c r="AB23" s="113" t="s">
        <v>55</v>
      </c>
    </row>
    <row r="24" spans="1:28" ht="25.5" customHeight="1" x14ac:dyDescent="0.2">
      <c r="A24" s="174" t="s">
        <v>25</v>
      </c>
      <c r="B24" s="8"/>
      <c r="C24" s="8"/>
      <c r="D24" s="8"/>
      <c r="E24" s="2"/>
      <c r="F24" s="138">
        <f>+AB24</f>
        <v>0</v>
      </c>
      <c r="G24" s="2"/>
      <c r="H24"/>
      <c r="P24">
        <f>COLUMN('Classificazione categ salariali'!$E$83)</f>
        <v>5</v>
      </c>
      <c r="R24" s="238" t="str">
        <f>+A24</f>
        <v>Numero di lavoratori aventi diritto</v>
      </c>
      <c r="S24" s="238"/>
      <c r="T24" s="238"/>
      <c r="U24" s="239"/>
      <c r="V24" s="138">
        <f>VLOOKUP(V$23,'Classificazione categ salariali'!$A$84:$M$86,$P24,FALSE)</f>
        <v>0</v>
      </c>
      <c r="W24" s="114"/>
      <c r="X24" s="138">
        <f>VLOOKUP(X$23,'Classificazione categ salariali'!$A$84:$M$86,$P24,FALSE)</f>
        <v>0</v>
      </c>
      <c r="Y24" s="114"/>
      <c r="Z24" s="138">
        <f>VLOOKUP(Z$23,'Classificazione categ salariali'!$A$84:$M$86,$P24,FALSE)</f>
        <v>0</v>
      </c>
      <c r="AA24" s="114"/>
      <c r="AB24" s="138">
        <f>SUM(V24,X24,Z24)</f>
        <v>0</v>
      </c>
    </row>
    <row r="25" spans="1:28" ht="25.5" customHeight="1" x14ac:dyDescent="0.2">
      <c r="A25" s="174" t="s">
        <v>26</v>
      </c>
      <c r="B25" s="8"/>
      <c r="C25" s="8"/>
      <c r="D25" s="310"/>
      <c r="E25" s="311"/>
      <c r="F25" s="206">
        <f>+AB25</f>
        <v>0</v>
      </c>
      <c r="G25" s="2"/>
      <c r="H25"/>
      <c r="I25" s="195" t="s">
        <v>27</v>
      </c>
      <c r="P25">
        <f>COLUMN('Classificazione categ salariali'!$F$83)</f>
        <v>6</v>
      </c>
      <c r="R25" s="238" t="str">
        <f>+A25</f>
        <v>Numero di lavoratori colpiti dal lavoro ridotto (LR)</v>
      </c>
      <c r="S25" s="238"/>
      <c r="T25" s="238"/>
      <c r="U25" s="239"/>
      <c r="V25" s="138">
        <f>VLOOKUP(V$23,'Classificazione categ salariali'!$A$84:$M$86,$P25,FALSE)</f>
        <v>0</v>
      </c>
      <c r="W25" s="114"/>
      <c r="X25" s="138">
        <f>VLOOKUP(X$23,'Classificazione categ salariali'!$A$84:$M$86,$P25,FALSE)</f>
        <v>0</v>
      </c>
      <c r="Y25" s="114"/>
      <c r="Z25" s="138">
        <f>VLOOKUP(Z$23,'Classificazione categ salariali'!$A$84:$M$86,$P25,FALSE)</f>
        <v>0</v>
      </c>
      <c r="AA25" s="114"/>
      <c r="AB25" s="206">
        <f>IF(SUM(V25,X25,Z25)&gt;AB24,$I$25,SUM(V25,X25,Z25))</f>
        <v>0</v>
      </c>
    </row>
    <row r="26" spans="1:28" ht="25.5" customHeight="1" x14ac:dyDescent="0.2">
      <c r="A26" s="174"/>
      <c r="B26" s="8"/>
      <c r="C26" s="8"/>
      <c r="D26" s="8"/>
      <c r="E26" s="2"/>
      <c r="F26" s="25"/>
      <c r="G26" s="205">
        <f>IF(X26="---",0,+X26/5*F20)</f>
        <v>0</v>
      </c>
      <c r="H26"/>
      <c r="P26" s="66"/>
      <c r="Q26" s="66"/>
      <c r="R26" s="309" t="s">
        <v>56</v>
      </c>
      <c r="S26" s="309"/>
      <c r="T26" s="309"/>
      <c r="U26" s="309"/>
      <c r="V26" s="114"/>
      <c r="W26" s="114"/>
      <c r="X26" s="228" t="str">
        <f>+'Classificazione categ salariali'!G85</f>
        <v>---</v>
      </c>
      <c r="Y26" s="114"/>
      <c r="Z26" s="114"/>
      <c r="AA26" s="114"/>
      <c r="AB26" s="114"/>
    </row>
    <row r="27" spans="1:28" ht="25.5" customHeight="1" x14ac:dyDescent="0.2">
      <c r="A27" s="257" t="s">
        <v>28</v>
      </c>
      <c r="B27" s="257"/>
      <c r="C27" s="257"/>
      <c r="D27" s="257"/>
      <c r="E27" s="11" t="s">
        <v>29</v>
      </c>
      <c r="F27" s="139">
        <f>+AB27</f>
        <v>0</v>
      </c>
      <c r="G27" s="6"/>
      <c r="H27"/>
      <c r="P27">
        <f>COLUMN('Classificazione categ salariali'!$H$83)</f>
        <v>8</v>
      </c>
      <c r="Q27" s="52"/>
      <c r="R27" s="238" t="str">
        <f>+A27</f>
        <v>Somma totale delle ore di lavoro previste di tutti i lavoratori aventi diritto</v>
      </c>
      <c r="S27" s="238"/>
      <c r="T27" s="238"/>
      <c r="U27" s="239"/>
      <c r="V27" s="139">
        <f>VLOOKUP(V$23,'Classificazione categ salariali'!$A$84:$M$86,$P27,FALSE)</f>
        <v>0</v>
      </c>
      <c r="W27" s="114"/>
      <c r="X27" s="139">
        <f>VLOOKUP(X$23,'Classificazione categ salariali'!$A$84:$M$86,$P27,FALSE)</f>
        <v>0</v>
      </c>
      <c r="Y27" s="114"/>
      <c r="Z27" s="139">
        <f>VLOOKUP(Z$23,'Classificazione categ salariali'!$A$84:$M$86,$P27,FALSE)</f>
        <v>0</v>
      </c>
      <c r="AA27" s="114"/>
      <c r="AB27" s="139">
        <f>SUM(V27,X27,Z27)</f>
        <v>0</v>
      </c>
    </row>
    <row r="28" spans="1:28" ht="25.5" customHeight="1" x14ac:dyDescent="0.2">
      <c r="A28" s="257" t="s">
        <v>30</v>
      </c>
      <c r="B28" s="257"/>
      <c r="C28" s="257"/>
      <c r="D28" s="257"/>
      <c r="E28" s="11" t="s">
        <v>29</v>
      </c>
      <c r="F28" s="139">
        <f>+AB28</f>
        <v>0</v>
      </c>
      <c r="G28" s="6"/>
      <c r="H28"/>
      <c r="P28">
        <f>COLUMN('Classificazione categ salariali'!$I$83)</f>
        <v>9</v>
      </c>
      <c r="Q28" s="52"/>
      <c r="R28" s="238" t="str">
        <f>+A28</f>
        <v>Somma totale delle ore perse per ragioni economiche di tutti i lavoratori colpiti dal LR</v>
      </c>
      <c r="S28" s="238"/>
      <c r="T28" s="238"/>
      <c r="U28" s="239"/>
      <c r="V28" s="139">
        <f>IF(V25=0,0,VLOOKUP(V$23,'Classificazione categ salariali'!$A$84:$M$86,$P28,FALSE))</f>
        <v>0</v>
      </c>
      <c r="W28" s="114"/>
      <c r="X28" s="139">
        <f>IF(X25=0,0,VLOOKUP(X$23,'Classificazione categ salariali'!$A$84:$M$86,$P28,FALSE))</f>
        <v>0</v>
      </c>
      <c r="Y28" s="114"/>
      <c r="Z28" s="139">
        <f>IF(Z25=0,0,VLOOKUP(Z$23,'Classificazione categ salariali'!$A$84:$M$86,$P28,FALSE))</f>
        <v>0</v>
      </c>
      <c r="AA28" s="114"/>
      <c r="AB28" s="139">
        <f>SUM(V28,X28,Z28)</f>
        <v>0</v>
      </c>
    </row>
    <row r="29" spans="1:28" ht="25.5" customHeight="1" x14ac:dyDescent="0.2">
      <c r="A29" s="258" t="s">
        <v>31</v>
      </c>
      <c r="B29" s="258"/>
      <c r="C29" s="258"/>
      <c r="D29" s="258"/>
      <c r="E29" s="11"/>
      <c r="F29" s="24">
        <f>+AB29</f>
        <v>0</v>
      </c>
      <c r="G29" s="7"/>
      <c r="H29"/>
      <c r="J29" s="195" t="s">
        <v>32</v>
      </c>
      <c r="P29" s="52"/>
      <c r="Q29" s="52"/>
      <c r="R29" s="238" t="str">
        <f>+A29</f>
        <v>Perdita di lavoro per ragioni economiche in percentuale</v>
      </c>
      <c r="S29" s="238"/>
      <c r="T29" s="238"/>
      <c r="U29" s="239"/>
      <c r="V29" s="140">
        <f>IF(V28=0,0,IF(V28&gt;V27,$J29,V28/V27))</f>
        <v>0</v>
      </c>
      <c r="W29" s="114"/>
      <c r="X29" s="140">
        <f>IF(X28=0,0,IF(X28&gt;X27,$J29,X28/X27))</f>
        <v>0</v>
      </c>
      <c r="Y29" s="114"/>
      <c r="Z29" s="140">
        <f>IF(Z28=0,0,IF(Z28&gt;Z27,$J29,Z28/Z27))</f>
        <v>0</v>
      </c>
      <c r="AA29" s="114"/>
      <c r="AB29" s="140">
        <f>IF(AB28=0,0,IF(OR(ISTEXT(V29),ISTEXT(X29),ISTEXT(Z29)),$J29,IF(AB28&gt;AB27,$J29,AB28/AB27)))</f>
        <v>0</v>
      </c>
    </row>
    <row r="30" spans="1:28" ht="16.5" customHeight="1" x14ac:dyDescent="0.2">
      <c r="A30" s="2"/>
      <c r="B30" s="2"/>
      <c r="C30" s="2"/>
      <c r="D30" s="2"/>
      <c r="E30" s="2"/>
      <c r="F30" s="197" t="s">
        <v>33</v>
      </c>
      <c r="G30" s="8"/>
      <c r="H30"/>
      <c r="V30" s="114"/>
      <c r="W30" s="114"/>
      <c r="X30" s="114"/>
      <c r="Y30" s="114"/>
      <c r="Z30" s="114"/>
      <c r="AA30" s="114"/>
      <c r="AB30" s="114"/>
    </row>
    <row r="31" spans="1:28" ht="25.5" customHeight="1" x14ac:dyDescent="0.2">
      <c r="A31" s="252" t="s">
        <v>34</v>
      </c>
      <c r="B31" s="252"/>
      <c r="C31" s="252"/>
      <c r="D31" s="252"/>
      <c r="E31" s="196"/>
      <c r="F31" s="198"/>
      <c r="G31" s="208"/>
      <c r="H31"/>
      <c r="R31" s="236" t="str">
        <f>+A31</f>
        <v>Perdita di guadagno</v>
      </c>
      <c r="S31" s="236"/>
      <c r="T31" s="236"/>
      <c r="U31" s="236"/>
      <c r="V31" s="114"/>
      <c r="W31" s="114"/>
      <c r="X31" s="114"/>
      <c r="Y31" s="114"/>
      <c r="Z31" s="114"/>
      <c r="AA31" s="114"/>
      <c r="AB31" s="114"/>
    </row>
    <row r="32" spans="1:28" ht="33.6" customHeight="1" x14ac:dyDescent="0.2">
      <c r="A32" s="315" t="s">
        <v>95</v>
      </c>
      <c r="B32" s="315"/>
      <c r="C32" s="315"/>
      <c r="D32" s="315"/>
      <c r="E32" s="11" t="s">
        <v>0</v>
      </c>
      <c r="F32" s="139">
        <f>+AB32</f>
        <v>0</v>
      </c>
      <c r="G32" s="2"/>
      <c r="H32"/>
      <c r="P32">
        <f>COLUMN('Classificazione categ salariali'!$L$83)</f>
        <v>12</v>
      </c>
      <c r="R32" s="238" t="str">
        <f>+A32</f>
        <v>Massa salariale soggetta all’obbligo di contribuzione AVS di tutti i lavoratori aventi diritto
(max. 12'350 fr. a persona)</v>
      </c>
      <c r="S32" s="238"/>
      <c r="T32" s="238"/>
      <c r="U32" s="239"/>
      <c r="V32" s="139">
        <f>VLOOKUP(V$23,'Classificazione categ salariali'!$A$84:$M$86,$P32,FALSE)</f>
        <v>0</v>
      </c>
      <c r="W32" s="114"/>
      <c r="X32" s="139">
        <f>VLOOKUP(X$23,'Classificazione categ salariali'!$A$84:$M$86,$P32,FALSE)</f>
        <v>0</v>
      </c>
      <c r="Y32" s="114"/>
      <c r="Z32" s="139">
        <f>VLOOKUP(Z$23,'Classificazione categ salariali'!$A$84:$M$86,$P32,FALSE)</f>
        <v>0</v>
      </c>
      <c r="AA32" s="114"/>
      <c r="AB32" s="139">
        <f t="shared" ref="AB32" si="2">SUM(V32,X32,Z32)</f>
        <v>0</v>
      </c>
    </row>
    <row r="33" spans="1:29" ht="25.5" customHeight="1" x14ac:dyDescent="0.2">
      <c r="A33" s="257" t="s">
        <v>96</v>
      </c>
      <c r="B33" s="257"/>
      <c r="C33" s="257"/>
      <c r="D33" s="257"/>
      <c r="E33" s="11" t="s">
        <v>0</v>
      </c>
      <c r="F33" s="10">
        <f>+AB33</f>
        <v>0</v>
      </c>
      <c r="G33" s="192"/>
      <c r="H33" s="2"/>
      <c r="R33" s="238" t="str">
        <f>+A33</f>
        <v>Massa salariale per le ore perse (% di perdita di lavoro per motivi economici)</v>
      </c>
      <c r="S33" s="238"/>
      <c r="T33" s="238"/>
      <c r="U33" s="239"/>
      <c r="V33" s="115">
        <f>IF(ISTEXT(V29),"",ROUND(IF(OR(V32="",V32&gt;V24*12350),"",V32*V29)*20,0)/20)</f>
        <v>0</v>
      </c>
      <c r="X33" s="115">
        <f>IF(ISTEXT(X29),"",ROUND(IF(OR(X32="",X32&gt;X24*12350),"",X32*X29)*20,0)/20)</f>
        <v>0</v>
      </c>
      <c r="Z33" s="115">
        <f>IF(ISTEXT(Z29),"",ROUND(IF(OR(Z32="",Z32&gt;Z24*12350),"",Z32*Z29)*20,0)/20)</f>
        <v>0</v>
      </c>
      <c r="AB33" s="115">
        <f>IF(OR(ISTEXT(V33),ISTEXT(X33),ISTEXT(Z33)),"",SUM(V33,X33,Z33))</f>
        <v>0</v>
      </c>
    </row>
    <row r="34" spans="1:29" ht="26.45" customHeight="1" x14ac:dyDescent="0.2">
      <c r="A34" s="253" t="str">
        <f>IF($F$32&gt;$F$24*12350,J34,"")</f>
        <v/>
      </c>
      <c r="B34" s="253"/>
      <c r="C34" s="253"/>
      <c r="D34" s="253"/>
      <c r="E34" s="253"/>
      <c r="F34" s="253"/>
      <c r="G34" s="2"/>
      <c r="H34"/>
      <c r="J34" s="195" t="s">
        <v>35</v>
      </c>
    </row>
    <row r="35" spans="1:29" ht="25.5" customHeight="1" x14ac:dyDescent="0.2">
      <c r="A35" s="252" t="s">
        <v>36</v>
      </c>
      <c r="B35" s="252"/>
      <c r="C35" s="252"/>
      <c r="D35" s="252"/>
      <c r="E35" s="196"/>
      <c r="F35" s="204"/>
      <c r="G35" s="208"/>
      <c r="H35"/>
      <c r="R35" s="236" t="str">
        <f>+A35</f>
        <v>Calcolo dell’indennità</v>
      </c>
      <c r="S35" s="236"/>
      <c r="T35" s="237" t="s">
        <v>57</v>
      </c>
      <c r="U35" s="237"/>
      <c r="V35" s="128">
        <v>1</v>
      </c>
      <c r="W35" s="110"/>
      <c r="X35" s="223" t="str">
        <f>IF(ISERROR(+X36/X33),"",+X36/X33)</f>
        <v/>
      </c>
      <c r="Y35" s="110"/>
      <c r="Z35" s="128">
        <v>0.8</v>
      </c>
      <c r="AA35" s="110"/>
      <c r="AB35" s="128"/>
    </row>
    <row r="36" spans="1:29" ht="25.5" customHeight="1" x14ac:dyDescent="0.2">
      <c r="A36" s="258" t="s">
        <v>37</v>
      </c>
      <c r="B36" s="258"/>
      <c r="C36" s="258"/>
      <c r="D36" s="258"/>
      <c r="E36" s="13" t="s">
        <v>0</v>
      </c>
      <c r="F36" s="10">
        <f>+AB36</f>
        <v>0</v>
      </c>
      <c r="G36" s="199"/>
      <c r="R36" s="238" t="str">
        <f>+A36</f>
        <v>Indennità della massa salariale per le ore perse</v>
      </c>
      <c r="S36" s="238"/>
      <c r="T36" s="238"/>
      <c r="U36" s="239"/>
      <c r="V36" s="115">
        <f>IF(ISTEXT(V33),"",ROUND(V33*V35*20,0)/20)</f>
        <v>0</v>
      </c>
      <c r="X36" s="139">
        <f>IF(ISTEXT(X33),"",IF(OR(G26=0,ISTEXT(X29)),0,MIN(MAX(+X33*Z35,3470/(X26/5*G16)*X28),X33)))</f>
        <v>0</v>
      </c>
      <c r="Z36" s="115">
        <f>IF(ISTEXT(Z33),"",ROUND(Z33*Z35*20,0)/20)</f>
        <v>0</v>
      </c>
      <c r="AB36" s="115">
        <f>IF(OR(ISTEXT(V36),ISTEXT(X36),ISTEXT(Z36)),"",SUM(V36,X36,Z36))</f>
        <v>0</v>
      </c>
    </row>
    <row r="37" spans="1:29" ht="31.5" customHeight="1" thickBot="1" x14ac:dyDescent="0.25">
      <c r="A37" s="261" t="str">
        <f>IF(ISBLANK(C16),"",TEXT(VLOOKUP($C$16,$H$9:$I$12,2,FALSE),"0.000%"))&amp;" di contributi alle assicurazioni sociali del datore di lavoro (AVS/AI/IPG/AD) della massa salariale per le ore perse"</f>
        <v>6.375% di contributi alle assicurazioni sociali del datore di lavoro (AVS/AI/IPG/AD) della massa salariale per le ore perse</v>
      </c>
      <c r="B37" s="261"/>
      <c r="C37" s="261"/>
      <c r="D37" s="261"/>
      <c r="E37" s="13" t="s">
        <v>0</v>
      </c>
      <c r="F37" s="15">
        <f>+AB37</f>
        <v>0</v>
      </c>
      <c r="G37" s="209"/>
      <c r="H37" s="210"/>
      <c r="R37" s="238" t="str">
        <f>+A37</f>
        <v>6.375% di contributi alle assicurazioni sociali del datore di lavoro (AVS/AI/IPG/AD) della massa salariale per le ore perse</v>
      </c>
      <c r="S37" s="238"/>
      <c r="T37" s="238"/>
      <c r="U37" s="239"/>
      <c r="V37" s="116">
        <f>ROUND(IF(V36=0,0,V33*VLOOKUP($C$16,$H$9:$I$12,2,FALSE))*20,0)/20</f>
        <v>0</v>
      </c>
      <c r="X37" s="116">
        <f>ROUND(IF(X36=0,0,X33*VLOOKUP($C$16,$H$9:$I$12,2,FALSE))*20,0)/20</f>
        <v>0</v>
      </c>
      <c r="Z37" s="116">
        <f>ROUND(IF(Z36=0,0,Z33*VLOOKUP($C$16,$H$9:$I$12,2,FALSE))*20,0)/20</f>
        <v>0</v>
      </c>
      <c r="AB37" s="116">
        <f t="shared" ref="AB37" si="3">SUM(V37,X37,Z37)</f>
        <v>0</v>
      </c>
    </row>
    <row r="38" spans="1:29" ht="42" customHeight="1" thickBot="1" x14ac:dyDescent="0.25">
      <c r="A38" s="50" t="s">
        <v>40</v>
      </c>
      <c r="B38" s="51"/>
      <c r="C38" s="243" t="e">
        <f>IF(-#REF!&gt;=F36,J39,"")</f>
        <v>#REF!</v>
      </c>
      <c r="D38" s="243"/>
      <c r="E38" s="14" t="s">
        <v>0</v>
      </c>
      <c r="F38" s="23" t="str">
        <f>+AB38</f>
        <v>Perdita di lavoro minima non raggiunta</v>
      </c>
      <c r="G38" s="211"/>
      <c r="H38" s="212"/>
      <c r="J38" s="195" t="s">
        <v>38</v>
      </c>
      <c r="V38" s="117">
        <f>ROUND(SUM(V36:V37)*20,0)/20</f>
        <v>0</v>
      </c>
      <c r="X38" s="117">
        <f>ROUND(SUM(X36:X37)*20,0)/20</f>
        <v>0</v>
      </c>
      <c r="Z38" s="117">
        <f>ROUND(SUM(Z36:Z37)*20,0)/20</f>
        <v>0</v>
      </c>
      <c r="AB38" s="117" t="str">
        <f>IF(OR(ISTEXT(F20),AND(C19*E19&gt;0,OR(I17&lt;&gt;I18,I17&lt;&gt;I19))),$J$17,IF(SUM(V25,X25,Z25)&gt;AB24,$I$25,IF(AB29&lt;0.1,$J39,ROUND(SUM(AB36:AB37)*20,0)/20)))</f>
        <v>Perdita di lavoro minima non raggiunta</v>
      </c>
    </row>
    <row r="39" spans="1:29" ht="18.600000000000001" customHeight="1" x14ac:dyDescent="0.2">
      <c r="A39" s="1"/>
      <c r="B39" s="1"/>
      <c r="C39" s="1"/>
      <c r="D39" s="1"/>
      <c r="E39" s="1"/>
      <c r="F39" s="9"/>
      <c r="J39" s="195" t="s">
        <v>39</v>
      </c>
    </row>
    <row r="40" spans="1:29" s="27" customFormat="1" x14ac:dyDescent="0.2">
      <c r="A40" s="200" t="s">
        <v>41</v>
      </c>
      <c r="B40" s="29"/>
      <c r="C40" s="29"/>
      <c r="D40" s="29"/>
      <c r="E40" s="29"/>
      <c r="F40" s="201"/>
      <c r="G40" s="26"/>
      <c r="H40" s="26"/>
      <c r="J40" s="195"/>
      <c r="R40" s="151"/>
      <c r="S40" s="151"/>
      <c r="T40" s="151"/>
      <c r="U40" s="151"/>
      <c r="V40" s="151"/>
      <c r="W40" s="151"/>
      <c r="X40" s="151"/>
      <c r="Y40" s="151"/>
      <c r="Z40" s="151"/>
      <c r="AA40" s="151"/>
      <c r="AB40" s="151"/>
      <c r="AC40" s="151"/>
    </row>
    <row r="41" spans="1:29" s="27" customFormat="1" ht="167.45" customHeight="1" x14ac:dyDescent="0.2">
      <c r="A41" s="262" t="s">
        <v>122</v>
      </c>
      <c r="B41" s="262"/>
      <c r="C41" s="262"/>
      <c r="D41" s="262"/>
      <c r="E41" s="262"/>
      <c r="F41" s="262"/>
      <c r="G41" s="26"/>
      <c r="H41" s="26"/>
      <c r="J41" s="195"/>
      <c r="R41" s="151"/>
      <c r="S41" s="151"/>
      <c r="T41" s="151"/>
      <c r="U41" s="151"/>
      <c r="V41" s="151"/>
      <c r="W41" s="151"/>
      <c r="X41" s="151"/>
      <c r="Y41" s="151"/>
      <c r="Z41" s="151"/>
      <c r="AA41" s="151"/>
      <c r="AB41" s="151"/>
      <c r="AC41" s="151"/>
    </row>
    <row r="42" spans="1:29" ht="3" customHeight="1" x14ac:dyDescent="0.2">
      <c r="A42" s="1"/>
      <c r="B42" s="1"/>
      <c r="C42" s="1"/>
      <c r="D42" s="1"/>
      <c r="E42" s="1"/>
      <c r="F42" s="9"/>
      <c r="R42" s="151"/>
      <c r="S42" s="151"/>
      <c r="T42" s="151"/>
      <c r="U42" s="151"/>
      <c r="V42" s="151"/>
      <c r="W42" s="151"/>
      <c r="X42" s="151"/>
      <c r="Y42" s="151"/>
      <c r="Z42" s="151"/>
      <c r="AA42" s="151"/>
      <c r="AB42" s="151"/>
      <c r="AC42" s="151"/>
    </row>
    <row r="43" spans="1:29" s="27" customFormat="1" x14ac:dyDescent="0.2">
      <c r="A43" s="34" t="s">
        <v>42</v>
      </c>
      <c r="B43" s="30"/>
      <c r="C43" s="30"/>
      <c r="D43" s="30"/>
      <c r="E43" s="30"/>
      <c r="F43" s="31"/>
      <c r="G43" s="26"/>
      <c r="H43" s="26"/>
      <c r="R43" s="151"/>
      <c r="S43" s="151"/>
      <c r="T43" s="151"/>
      <c r="U43" s="151"/>
      <c r="V43" s="151"/>
      <c r="W43" s="151"/>
      <c r="X43" s="151"/>
      <c r="Y43" s="151"/>
      <c r="Z43" s="151"/>
      <c r="AA43" s="151"/>
      <c r="AB43" s="151"/>
      <c r="AC43" s="151"/>
    </row>
    <row r="44" spans="1:29" s="27" customFormat="1" ht="150" customHeight="1" x14ac:dyDescent="0.2">
      <c r="A44" s="242" t="s">
        <v>126</v>
      </c>
      <c r="B44" s="242"/>
      <c r="C44" s="242"/>
      <c r="D44" s="242"/>
      <c r="E44" s="242"/>
      <c r="F44" s="242"/>
      <c r="G44" s="26"/>
      <c r="H44" s="26"/>
      <c r="R44" s="151"/>
      <c r="S44" s="151"/>
      <c r="T44" s="151"/>
      <c r="U44" s="151"/>
      <c r="V44" s="151"/>
      <c r="W44" s="151"/>
      <c r="X44" s="151"/>
      <c r="Y44" s="151"/>
      <c r="Z44" s="151"/>
      <c r="AA44" s="151"/>
      <c r="AB44" s="151"/>
      <c r="AC44" s="151"/>
    </row>
    <row r="45" spans="1:29" ht="3" customHeight="1" x14ac:dyDescent="0.2">
      <c r="A45" s="1"/>
      <c r="B45" s="1"/>
      <c r="C45" s="1"/>
      <c r="D45" s="1"/>
      <c r="E45" s="1"/>
      <c r="F45" s="9"/>
      <c r="R45" s="151"/>
      <c r="S45" s="151"/>
      <c r="T45" s="151"/>
      <c r="U45" s="151"/>
      <c r="V45" s="151"/>
      <c r="W45" s="151"/>
      <c r="X45" s="151"/>
      <c r="Y45" s="151"/>
      <c r="Z45" s="151"/>
      <c r="AA45" s="151"/>
      <c r="AB45" s="151"/>
      <c r="AC45" s="151"/>
    </row>
    <row r="46" spans="1:29" s="27" customFormat="1" x14ac:dyDescent="0.2">
      <c r="A46" s="312" t="s">
        <v>119</v>
      </c>
      <c r="B46" s="312"/>
      <c r="C46" s="312"/>
      <c r="D46" s="312"/>
      <c r="E46" s="312"/>
      <c r="F46" s="312"/>
      <c r="G46" s="26"/>
      <c r="H46" s="26"/>
      <c r="R46" s="151"/>
      <c r="S46" s="151"/>
      <c r="T46" s="151"/>
      <c r="U46" s="151"/>
      <c r="V46" s="151"/>
      <c r="W46" s="151"/>
      <c r="X46" s="151"/>
      <c r="Y46" s="151"/>
      <c r="Z46" s="151"/>
      <c r="AA46" s="151"/>
      <c r="AB46" s="151"/>
      <c r="AC46" s="151"/>
    </row>
    <row r="47" spans="1:29" ht="58.15" customHeight="1" x14ac:dyDescent="0.2">
      <c r="A47" s="242" t="s">
        <v>120</v>
      </c>
      <c r="B47" s="242"/>
      <c r="C47" s="242"/>
      <c r="D47" s="242"/>
      <c r="E47" s="242"/>
      <c r="F47" s="242"/>
      <c r="R47" s="151"/>
      <c r="S47" s="151"/>
      <c r="T47" s="151"/>
      <c r="U47" s="151"/>
      <c r="V47" s="151"/>
      <c r="W47" s="151"/>
      <c r="X47" s="151"/>
      <c r="Y47" s="151"/>
      <c r="Z47" s="151"/>
      <c r="AA47" s="151"/>
      <c r="AB47" s="151"/>
      <c r="AC47" s="151"/>
    </row>
    <row r="48" spans="1:29" ht="3" customHeight="1" x14ac:dyDescent="0.2">
      <c r="A48" s="1"/>
      <c r="B48" s="1"/>
      <c r="C48" s="1"/>
      <c r="D48" s="1"/>
      <c r="E48" s="1"/>
      <c r="F48" s="9"/>
      <c r="R48" s="151"/>
      <c r="S48" s="151"/>
      <c r="T48" s="151"/>
      <c r="U48" s="151"/>
      <c r="V48" s="151"/>
      <c r="W48" s="151"/>
      <c r="X48" s="151"/>
      <c r="Y48" s="151"/>
      <c r="Z48" s="151"/>
      <c r="AA48" s="151"/>
      <c r="AB48" s="151"/>
      <c r="AC48" s="151"/>
    </row>
    <row r="49" spans="1:29" s="27" customFormat="1" x14ac:dyDescent="0.2">
      <c r="A49" s="34" t="s">
        <v>43</v>
      </c>
      <c r="B49" s="30"/>
      <c r="C49" s="30"/>
      <c r="D49" s="30"/>
      <c r="E49" s="30"/>
      <c r="F49" s="31"/>
      <c r="G49" s="26"/>
      <c r="H49" s="26"/>
      <c r="R49" s="151"/>
      <c r="S49" s="151"/>
      <c r="T49" s="151"/>
      <c r="U49" s="151"/>
      <c r="V49" s="151"/>
      <c r="W49" s="151"/>
      <c r="X49" s="151"/>
      <c r="Y49" s="151"/>
      <c r="Z49" s="151"/>
      <c r="AA49" s="151"/>
      <c r="AB49" s="151"/>
      <c r="AC49" s="151"/>
    </row>
    <row r="50" spans="1:29" s="27" customFormat="1" ht="70.5" customHeight="1" x14ac:dyDescent="0.2">
      <c r="A50" s="242" t="s">
        <v>44</v>
      </c>
      <c r="B50" s="242"/>
      <c r="C50" s="242"/>
      <c r="D50" s="242"/>
      <c r="E50" s="242"/>
      <c r="F50" s="242"/>
      <c r="G50" s="26"/>
      <c r="H50" s="26"/>
      <c r="R50" s="151"/>
      <c r="S50" s="151"/>
      <c r="T50" s="151"/>
      <c r="U50" s="151"/>
      <c r="V50" s="151"/>
      <c r="W50" s="151"/>
      <c r="X50" s="151"/>
      <c r="Y50" s="151"/>
      <c r="Z50" s="151"/>
      <c r="AA50" s="151"/>
      <c r="AB50" s="151"/>
      <c r="AC50" s="151"/>
    </row>
    <row r="51" spans="1:29" s="27" customFormat="1" ht="70.900000000000006" customHeight="1" x14ac:dyDescent="0.2">
      <c r="A51" s="242" t="s">
        <v>45</v>
      </c>
      <c r="B51" s="242"/>
      <c r="C51" s="242"/>
      <c r="D51" s="242"/>
      <c r="E51" s="242"/>
      <c r="F51" s="242"/>
      <c r="G51" s="26"/>
      <c r="H51" s="26"/>
      <c r="R51" s="151"/>
      <c r="S51" s="151"/>
      <c r="T51" s="151"/>
      <c r="U51" s="151"/>
      <c r="V51" s="151"/>
      <c r="W51" s="151"/>
      <c r="X51" s="151"/>
      <c r="Y51" s="151"/>
      <c r="Z51" s="151"/>
      <c r="AA51" s="151"/>
      <c r="AB51" s="151"/>
      <c r="AC51" s="151"/>
    </row>
    <row r="52" spans="1:29" ht="3" customHeight="1" x14ac:dyDescent="0.2">
      <c r="A52" s="1"/>
      <c r="B52" s="1"/>
      <c r="C52" s="1"/>
      <c r="D52" s="1"/>
      <c r="E52" s="1"/>
      <c r="F52" s="9"/>
      <c r="R52" s="151"/>
      <c r="S52" s="151"/>
      <c r="T52" s="151"/>
      <c r="U52" s="151"/>
      <c r="V52" s="151"/>
      <c r="W52" s="151"/>
      <c r="X52" s="151"/>
      <c r="Y52" s="151"/>
      <c r="Z52" s="151"/>
      <c r="AA52" s="151"/>
      <c r="AB52" s="151"/>
      <c r="AC52" s="151"/>
    </row>
    <row r="53" spans="1:29" s="27" customFormat="1" x14ac:dyDescent="0.2">
      <c r="A53" s="34" t="s">
        <v>46</v>
      </c>
      <c r="B53" s="30"/>
      <c r="C53" s="30"/>
      <c r="D53" s="30"/>
      <c r="E53" s="30"/>
      <c r="F53" s="31"/>
      <c r="G53" s="26"/>
      <c r="H53" s="26"/>
      <c r="R53" s="151"/>
      <c r="S53" s="151"/>
      <c r="T53" s="151"/>
      <c r="U53" s="151"/>
      <c r="V53" s="151"/>
      <c r="W53" s="151"/>
      <c r="X53" s="151"/>
      <c r="Y53" s="151"/>
      <c r="Z53" s="151"/>
      <c r="AA53" s="151"/>
      <c r="AB53" s="151"/>
      <c r="AC53" s="151"/>
    </row>
    <row r="54" spans="1:29" s="27" customFormat="1" ht="59.25" customHeight="1" x14ac:dyDescent="0.2">
      <c r="A54" s="242" t="s">
        <v>97</v>
      </c>
      <c r="B54" s="242"/>
      <c r="C54" s="242"/>
      <c r="D54" s="242"/>
      <c r="E54" s="242"/>
      <c r="F54" s="242"/>
      <c r="G54" s="26"/>
      <c r="H54" s="26"/>
      <c r="R54" s="151"/>
      <c r="S54" s="151"/>
      <c r="T54" s="151"/>
      <c r="U54" s="151"/>
      <c r="V54" s="151"/>
      <c r="W54" s="151"/>
      <c r="X54" s="151"/>
      <c r="Y54" s="151"/>
      <c r="Z54" s="151"/>
      <c r="AA54" s="151"/>
      <c r="AB54" s="151"/>
      <c r="AC54" s="151"/>
    </row>
    <row r="55" spans="1:29" ht="3" customHeight="1" x14ac:dyDescent="0.2">
      <c r="A55" s="1"/>
      <c r="B55" s="1"/>
      <c r="C55" s="1"/>
      <c r="D55" s="1"/>
      <c r="E55" s="1"/>
      <c r="F55" s="9"/>
      <c r="R55" s="151"/>
      <c r="S55" s="151"/>
      <c r="T55" s="151"/>
      <c r="U55" s="151"/>
      <c r="V55" s="151"/>
      <c r="W55" s="151"/>
      <c r="X55" s="151"/>
      <c r="Y55" s="151"/>
      <c r="Z55" s="151"/>
      <c r="AA55" s="151"/>
      <c r="AB55" s="151"/>
      <c r="AC55" s="151"/>
    </row>
    <row r="56" spans="1:29" s="27" customFormat="1" x14ac:dyDescent="0.2">
      <c r="A56" s="244" t="s">
        <v>47</v>
      </c>
      <c r="B56" s="244"/>
      <c r="C56" s="244"/>
      <c r="D56" s="244"/>
      <c r="E56" s="244"/>
      <c r="F56" s="244"/>
      <c r="G56" s="26"/>
      <c r="H56" s="26"/>
      <c r="R56" s="151"/>
      <c r="S56" s="151"/>
      <c r="T56" s="151"/>
      <c r="U56" s="151"/>
      <c r="V56" s="151"/>
      <c r="W56" s="151"/>
      <c r="X56" s="151"/>
      <c r="Y56" s="151"/>
      <c r="Z56" s="151"/>
      <c r="AA56" s="151"/>
      <c r="AB56" s="151"/>
      <c r="AC56" s="151"/>
    </row>
    <row r="57" spans="1:29" s="27" customFormat="1" ht="27" customHeight="1" x14ac:dyDescent="0.2">
      <c r="A57" s="235" t="s">
        <v>48</v>
      </c>
      <c r="B57" s="235"/>
      <c r="C57" s="235"/>
      <c r="D57" s="235"/>
      <c r="E57" s="235"/>
      <c r="F57" s="235"/>
      <c r="G57" s="26"/>
      <c r="H57" s="26"/>
      <c r="R57" s="151"/>
      <c r="S57" s="151"/>
      <c r="T57" s="151"/>
      <c r="U57" s="151"/>
      <c r="V57" s="151"/>
      <c r="W57" s="151"/>
      <c r="X57" s="151"/>
      <c r="Y57" s="151"/>
      <c r="Z57" s="151"/>
      <c r="AA57" s="151"/>
      <c r="AB57" s="151"/>
      <c r="AC57" s="151"/>
    </row>
    <row r="58" spans="1:29" ht="3" customHeight="1" x14ac:dyDescent="0.2">
      <c r="A58" s="1"/>
      <c r="B58" s="1"/>
      <c r="C58" s="1"/>
      <c r="D58" s="1"/>
      <c r="E58" s="1"/>
      <c r="F58" s="9"/>
      <c r="R58" s="151"/>
      <c r="S58" s="151"/>
      <c r="T58" s="151"/>
      <c r="U58" s="151"/>
      <c r="V58" s="151"/>
      <c r="W58" s="151"/>
      <c r="X58" s="151"/>
      <c r="Y58" s="151"/>
      <c r="Z58" s="151"/>
      <c r="AA58" s="151"/>
      <c r="AB58" s="151"/>
      <c r="AC58" s="151"/>
    </row>
    <row r="59" spans="1:29" s="27" customFormat="1" ht="42.75" customHeight="1" x14ac:dyDescent="0.2">
      <c r="A59" s="235" t="s">
        <v>49</v>
      </c>
      <c r="B59" s="235"/>
      <c r="C59" s="235"/>
      <c r="D59" s="235"/>
      <c r="E59" s="235"/>
      <c r="F59" s="235"/>
      <c r="G59" s="26"/>
      <c r="H59" s="26"/>
      <c r="R59" s="151"/>
      <c r="S59" s="151"/>
      <c r="T59" s="151"/>
      <c r="U59" s="151"/>
      <c r="V59" s="151"/>
      <c r="W59" s="151"/>
      <c r="X59" s="151"/>
      <c r="Y59" s="151"/>
      <c r="Z59" s="151"/>
      <c r="AA59" s="151"/>
      <c r="AB59" s="151"/>
      <c r="AC59" s="151"/>
    </row>
    <row r="60" spans="1:29" ht="3" customHeight="1" x14ac:dyDescent="0.2">
      <c r="A60" s="1"/>
      <c r="B60" s="1"/>
      <c r="C60" s="1"/>
      <c r="D60" s="1"/>
      <c r="E60" s="1"/>
      <c r="F60" s="9"/>
      <c r="R60" s="151"/>
      <c r="S60" s="151"/>
      <c r="T60" s="151"/>
      <c r="U60" s="151"/>
      <c r="V60" s="151"/>
      <c r="W60" s="151"/>
      <c r="X60" s="151"/>
      <c r="Y60" s="151"/>
      <c r="Z60" s="151"/>
      <c r="AA60" s="151"/>
      <c r="AB60" s="151"/>
      <c r="AC60" s="151"/>
    </row>
    <row r="61" spans="1:29" s="27" customFormat="1" x14ac:dyDescent="0.2">
      <c r="A61" s="202" t="s">
        <v>50</v>
      </c>
      <c r="B61" s="29"/>
      <c r="C61" s="29"/>
      <c r="D61" s="29"/>
      <c r="E61" s="29"/>
      <c r="F61" s="201"/>
      <c r="G61" s="26"/>
      <c r="H61" s="26"/>
      <c r="R61" s="151"/>
      <c r="S61" s="151"/>
      <c r="T61" s="151"/>
      <c r="U61" s="151"/>
      <c r="V61" s="151"/>
      <c r="W61" s="151"/>
      <c r="X61" s="151"/>
      <c r="Y61" s="151"/>
      <c r="Z61" s="151"/>
      <c r="AA61" s="151"/>
      <c r="AB61" s="151"/>
      <c r="AC61" s="151"/>
    </row>
    <row r="62" spans="1:29" s="27" customFormat="1" ht="43.9" customHeight="1" x14ac:dyDescent="0.2">
      <c r="A62" s="235" t="s">
        <v>51</v>
      </c>
      <c r="B62" s="235"/>
      <c r="C62" s="235"/>
      <c r="D62" s="235"/>
      <c r="E62" s="235"/>
      <c r="F62" s="235"/>
      <c r="G62" s="26"/>
      <c r="H62" s="26"/>
      <c r="R62" s="151"/>
      <c r="S62" s="151"/>
      <c r="T62" s="151"/>
      <c r="U62" s="151"/>
      <c r="V62" s="151"/>
      <c r="W62" s="151"/>
      <c r="X62" s="151"/>
      <c r="Y62" s="151"/>
      <c r="Z62" s="151"/>
      <c r="AA62" s="151"/>
      <c r="AB62" s="151"/>
      <c r="AC62" s="151"/>
    </row>
    <row r="63" spans="1:29" s="27" customFormat="1" ht="32.450000000000003" customHeight="1" x14ac:dyDescent="0.2">
      <c r="A63" s="242" t="s">
        <v>94</v>
      </c>
      <c r="B63" s="242"/>
      <c r="C63" s="242"/>
      <c r="D63" s="242"/>
      <c r="E63" s="242"/>
      <c r="F63" s="242"/>
      <c r="G63" s="26"/>
      <c r="H63" s="26"/>
      <c r="R63" s="151"/>
      <c r="S63" s="151"/>
      <c r="T63" s="151"/>
      <c r="U63" s="151"/>
      <c r="V63" s="151"/>
      <c r="W63" s="151"/>
      <c r="X63" s="151"/>
      <c r="Y63" s="151"/>
      <c r="Z63" s="151"/>
      <c r="AA63" s="151"/>
      <c r="AB63" s="151"/>
      <c r="AC63" s="151"/>
    </row>
    <row r="64" spans="1:29" ht="3" customHeight="1" x14ac:dyDescent="0.2">
      <c r="A64" s="1"/>
      <c r="B64" s="1"/>
      <c r="C64" s="1"/>
      <c r="D64" s="1"/>
      <c r="E64" s="1"/>
      <c r="F64" s="9"/>
      <c r="R64" s="151"/>
      <c r="S64" s="151"/>
      <c r="T64" s="151"/>
      <c r="U64" s="151"/>
      <c r="V64" s="151"/>
      <c r="W64" s="151"/>
      <c r="X64" s="151"/>
      <c r="Y64" s="151"/>
      <c r="Z64" s="151"/>
      <c r="AA64" s="151"/>
      <c r="AB64" s="151"/>
      <c r="AC64" s="151"/>
    </row>
    <row r="65" spans="1:29" s="27" customFormat="1" ht="31.9" customHeight="1" x14ac:dyDescent="0.2">
      <c r="A65" s="241" t="s">
        <v>93</v>
      </c>
      <c r="B65" s="241"/>
      <c r="C65" s="241"/>
      <c r="D65" s="241"/>
      <c r="E65" s="241"/>
      <c r="F65" s="241"/>
      <c r="G65" s="26"/>
      <c r="H65" s="26"/>
      <c r="R65" s="151"/>
      <c r="S65" s="151"/>
      <c r="T65" s="151"/>
      <c r="U65" s="151"/>
      <c r="V65" s="151"/>
      <c r="W65" s="151"/>
      <c r="X65" s="151"/>
      <c r="Y65" s="151"/>
      <c r="Z65" s="151"/>
      <c r="AA65" s="151"/>
      <c r="AB65" s="151"/>
      <c r="AC65" s="151"/>
    </row>
    <row r="66" spans="1:29" s="45" customFormat="1" ht="18.600000000000001" customHeight="1" x14ac:dyDescent="0.2">
      <c r="A66" s="49"/>
      <c r="B66" s="49"/>
      <c r="C66" s="49"/>
      <c r="D66" s="49"/>
      <c r="E66" s="49"/>
      <c r="F66" s="49"/>
      <c r="G66" s="48"/>
      <c r="H66" s="48"/>
      <c r="R66" s="151"/>
      <c r="S66" s="151"/>
      <c r="T66" s="151"/>
      <c r="U66" s="151"/>
      <c r="V66" s="151"/>
      <c r="W66" s="151"/>
      <c r="X66" s="151"/>
      <c r="Y66" s="151"/>
      <c r="Z66" s="151"/>
      <c r="AA66" s="151"/>
      <c r="AB66" s="151"/>
      <c r="AC66" s="151"/>
    </row>
    <row r="67" spans="1:29" s="27" customFormat="1" x14ac:dyDescent="0.2">
      <c r="A67" s="29" t="s">
        <v>52</v>
      </c>
      <c r="B67" s="29"/>
      <c r="C67" s="29"/>
      <c r="D67" s="29" t="s">
        <v>84</v>
      </c>
      <c r="E67" s="29"/>
      <c r="F67" s="29"/>
      <c r="G67" s="26"/>
      <c r="H67" s="26"/>
      <c r="R67" s="151"/>
      <c r="S67" s="151"/>
      <c r="T67" s="151"/>
      <c r="U67" s="151"/>
      <c r="V67" s="151"/>
      <c r="W67" s="151"/>
      <c r="X67" s="151"/>
      <c r="Y67" s="151"/>
      <c r="Z67" s="151"/>
      <c r="AA67" s="151"/>
      <c r="AB67" s="151"/>
      <c r="AC67" s="151"/>
    </row>
    <row r="68" spans="1:29" s="27" customFormat="1" ht="6" customHeight="1" x14ac:dyDescent="0.2">
      <c r="A68" s="245"/>
      <c r="B68" s="245"/>
      <c r="C68" s="30"/>
      <c r="D68" s="29"/>
      <c r="E68" s="29"/>
      <c r="F68" s="29"/>
      <c r="G68" s="26"/>
      <c r="H68" s="26"/>
      <c r="R68" s="151"/>
      <c r="S68" s="151"/>
      <c r="T68" s="151"/>
      <c r="U68" s="151"/>
      <c r="V68" s="151"/>
      <c r="W68" s="151"/>
      <c r="X68" s="151"/>
      <c r="Y68" s="151"/>
      <c r="Z68" s="151"/>
      <c r="AA68" s="151"/>
      <c r="AB68" s="151"/>
      <c r="AC68" s="151"/>
    </row>
    <row r="69" spans="1:29" s="27" customFormat="1" ht="15" customHeight="1" x14ac:dyDescent="0.2">
      <c r="A69" s="240" t="s">
        <v>1</v>
      </c>
      <c r="B69" s="240"/>
      <c r="C69" s="32"/>
      <c r="D69" s="175"/>
      <c r="E69" s="175"/>
      <c r="F69" s="175"/>
      <c r="G69" s="26"/>
      <c r="H69" s="26"/>
      <c r="R69" s="151"/>
      <c r="S69" s="151"/>
      <c r="T69" s="151"/>
      <c r="U69" s="151"/>
      <c r="V69" s="151"/>
      <c r="W69" s="151"/>
      <c r="X69" s="151"/>
      <c r="Y69" s="151"/>
      <c r="Z69" s="151"/>
      <c r="AA69" s="151"/>
      <c r="AB69" s="151"/>
      <c r="AC69" s="151"/>
    </row>
    <row r="70" spans="1:29" ht="6" customHeight="1" x14ac:dyDescent="0.2">
      <c r="A70" s="63"/>
      <c r="B70" s="63"/>
      <c r="C70" s="1"/>
      <c r="D70" s="63"/>
      <c r="E70" s="63"/>
      <c r="F70" s="63"/>
      <c r="R70" s="151"/>
      <c r="S70" s="151"/>
      <c r="T70" s="151"/>
      <c r="U70" s="151"/>
      <c r="V70" s="151"/>
      <c r="W70" s="151"/>
      <c r="X70" s="151"/>
      <c r="Y70" s="151"/>
      <c r="Z70" s="151"/>
      <c r="AA70" s="151"/>
      <c r="AB70" s="151"/>
      <c r="AC70" s="151"/>
    </row>
    <row r="71" spans="1:29" ht="6" customHeight="1" x14ac:dyDescent="0.2">
      <c r="A71" s="1"/>
      <c r="B71" s="1"/>
      <c r="C71" s="1"/>
      <c r="D71" s="203"/>
      <c r="E71" s="203"/>
      <c r="F71" s="203"/>
      <c r="R71" s="151"/>
      <c r="S71" s="151"/>
      <c r="T71" s="151"/>
      <c r="U71" s="151"/>
      <c r="V71" s="151"/>
      <c r="W71" s="151"/>
      <c r="X71" s="151"/>
      <c r="Y71" s="151"/>
      <c r="Z71" s="151"/>
      <c r="AA71" s="151"/>
      <c r="AB71" s="151"/>
      <c r="AC71" s="151"/>
    </row>
    <row r="72" spans="1:29" s="27" customFormat="1" ht="31.9" customHeight="1" x14ac:dyDescent="0.2">
      <c r="A72" s="33" t="s">
        <v>53</v>
      </c>
      <c r="B72" s="234" t="str">
        <f>"documenti aziendali " &amp; IF(AND(ISERROR(V38),ISERROR(X38)),"","sui tassi di occupazione, ")&amp;"ore di lavoro previste, sulle ore perse per ragioni economiche e sulla massa salariale, ad esempio elenchi delle ore e i libri paga"</f>
        <v>documenti aziendali sui tassi di occupazione, ore di lavoro previste, sulle ore perse per ragioni economiche e sulla massa salariale, ad esempio elenchi delle ore e i libri paga</v>
      </c>
      <c r="C72" s="234"/>
      <c r="D72" s="234"/>
      <c r="E72" s="234"/>
      <c r="F72" s="234"/>
      <c r="G72" s="26"/>
      <c r="H72" s="26"/>
      <c r="R72" s="151"/>
      <c r="S72" s="151"/>
      <c r="T72" s="151"/>
      <c r="U72" s="151"/>
      <c r="V72" s="151"/>
      <c r="W72" s="151"/>
      <c r="X72" s="151"/>
      <c r="Y72" s="151"/>
      <c r="Z72" s="151"/>
      <c r="AA72" s="151"/>
      <c r="AB72" s="151"/>
      <c r="AC72" s="151"/>
    </row>
    <row r="73" spans="1:29" ht="3" customHeight="1" x14ac:dyDescent="0.2">
      <c r="R73" s="150"/>
      <c r="S73" s="150"/>
      <c r="T73" s="150"/>
      <c r="U73" s="150"/>
      <c r="V73" s="150"/>
      <c r="W73" s="150"/>
      <c r="X73" s="150"/>
      <c r="Y73" s="150"/>
      <c r="Z73" s="150"/>
      <c r="AA73" s="150"/>
      <c r="AB73" s="150"/>
    </row>
    <row r="74" spans="1:29" x14ac:dyDescent="0.2">
      <c r="R74" s="150"/>
      <c r="S74" s="150"/>
      <c r="T74" s="150"/>
      <c r="U74" s="150"/>
      <c r="V74" s="150"/>
      <c r="W74" s="150"/>
      <c r="X74" s="150"/>
      <c r="Y74" s="150"/>
      <c r="Z74" s="150"/>
      <c r="AA74" s="150"/>
      <c r="AB74" s="150"/>
    </row>
    <row r="75" spans="1:29" x14ac:dyDescent="0.2">
      <c r="R75" s="150"/>
      <c r="S75" s="150"/>
      <c r="T75" s="150"/>
      <c r="U75" s="150"/>
      <c r="V75" s="150"/>
      <c r="W75" s="150"/>
      <c r="X75" s="150"/>
      <c r="Y75" s="150"/>
      <c r="Z75" s="150"/>
      <c r="AA75" s="150"/>
      <c r="AB75" s="150"/>
    </row>
    <row r="76" spans="1:29" x14ac:dyDescent="0.2">
      <c r="R76" s="150"/>
      <c r="S76" s="150"/>
      <c r="T76" s="150"/>
      <c r="U76" s="150"/>
      <c r="V76" s="150"/>
      <c r="W76" s="150"/>
      <c r="X76" s="150"/>
      <c r="Y76" s="150"/>
      <c r="Z76" s="150"/>
      <c r="AA76" s="150"/>
      <c r="AB76" s="150"/>
    </row>
    <row r="77" spans="1:29" x14ac:dyDescent="0.2">
      <c r="R77" s="150"/>
      <c r="S77" s="150"/>
      <c r="T77" s="150"/>
      <c r="U77" s="150"/>
      <c r="V77" s="150"/>
      <c r="W77" s="150"/>
      <c r="X77" s="150"/>
      <c r="Y77" s="150"/>
      <c r="Z77" s="150"/>
      <c r="AA77" s="150"/>
      <c r="AB77" s="150"/>
    </row>
    <row r="78" spans="1:29" x14ac:dyDescent="0.2">
      <c r="R78" s="150"/>
      <c r="S78" s="150"/>
      <c r="T78" s="150"/>
      <c r="U78" s="150"/>
      <c r="V78" s="150"/>
      <c r="W78" s="150"/>
      <c r="X78" s="150"/>
      <c r="Y78" s="150"/>
      <c r="Z78" s="150"/>
      <c r="AA78" s="150"/>
      <c r="AB78" s="150"/>
    </row>
    <row r="79" spans="1:29" x14ac:dyDescent="0.2">
      <c r="R79" s="150"/>
      <c r="S79" s="150"/>
      <c r="T79" s="150"/>
      <c r="U79" s="150"/>
      <c r="V79" s="150"/>
      <c r="W79" s="150"/>
      <c r="X79" s="150"/>
      <c r="Y79" s="150"/>
      <c r="Z79" s="150"/>
      <c r="AA79" s="150"/>
      <c r="AB79" s="150"/>
    </row>
    <row r="80" spans="1:29" x14ac:dyDescent="0.2">
      <c r="R80" s="150"/>
      <c r="S80" s="150"/>
      <c r="T80" s="150"/>
      <c r="U80" s="150"/>
      <c r="V80" s="150"/>
      <c r="W80" s="150"/>
      <c r="X80" s="150"/>
      <c r="Y80" s="150"/>
      <c r="Z80" s="150"/>
      <c r="AA80" s="150"/>
      <c r="AB80" s="150"/>
    </row>
    <row r="81" spans="18:28" x14ac:dyDescent="0.2">
      <c r="R81" s="150"/>
      <c r="S81" s="150"/>
      <c r="T81" s="150"/>
      <c r="U81" s="150"/>
      <c r="V81" s="150"/>
      <c r="W81" s="150"/>
      <c r="X81" s="150"/>
      <c r="Y81" s="150"/>
      <c r="Z81" s="150"/>
      <c r="AA81" s="150"/>
      <c r="AB81" s="150"/>
    </row>
  </sheetData>
  <sheetProtection password="8E1A" sheet="1" objects="1" scenarios="1" selectLockedCells="1"/>
  <mergeCells count="83">
    <mergeCell ref="A47:F47"/>
    <mergeCell ref="A46:F46"/>
    <mergeCell ref="A33:D33"/>
    <mergeCell ref="A21:F22"/>
    <mergeCell ref="A31:D31"/>
    <mergeCell ref="A32:D32"/>
    <mergeCell ref="R33:U33"/>
    <mergeCell ref="R32:U32"/>
    <mergeCell ref="R29:U29"/>
    <mergeCell ref="R28:U28"/>
    <mergeCell ref="D25:E25"/>
    <mergeCell ref="R18:AB20"/>
    <mergeCell ref="R12:AB14"/>
    <mergeCell ref="V21:Z22"/>
    <mergeCell ref="R23:U23"/>
    <mergeCell ref="R31:U31"/>
    <mergeCell ref="R27:U27"/>
    <mergeCell ref="R25:U25"/>
    <mergeCell ref="R24:U24"/>
    <mergeCell ref="R26:U26"/>
    <mergeCell ref="V4:AB4"/>
    <mergeCell ref="V5:AB5"/>
    <mergeCell ref="V6:AB6"/>
    <mergeCell ref="V7:AB7"/>
    <mergeCell ref="R5:U5"/>
    <mergeCell ref="R6:U6"/>
    <mergeCell ref="R7:U7"/>
    <mergeCell ref="V8:AB8"/>
    <mergeCell ref="R15:AB15"/>
    <mergeCell ref="U16:V16"/>
    <mergeCell ref="R16:T16"/>
    <mergeCell ref="R8:U8"/>
    <mergeCell ref="S9:U9"/>
    <mergeCell ref="S10:U10"/>
    <mergeCell ref="S11:U11"/>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B13:C13"/>
    <mergeCell ref="D16:F16"/>
    <mergeCell ref="A15:F15"/>
    <mergeCell ref="A35:D35"/>
    <mergeCell ref="A62:F62"/>
    <mergeCell ref="A59:F59"/>
    <mergeCell ref="A34:F34"/>
    <mergeCell ref="A18:F18"/>
    <mergeCell ref="A27:D27"/>
    <mergeCell ref="A29:D29"/>
    <mergeCell ref="A28:D28"/>
    <mergeCell ref="E19:F19"/>
    <mergeCell ref="A36:D36"/>
    <mergeCell ref="A37:D37"/>
    <mergeCell ref="A41:F41"/>
    <mergeCell ref="A23:D23"/>
    <mergeCell ref="B72:F72"/>
    <mergeCell ref="A57:F57"/>
    <mergeCell ref="R35:S35"/>
    <mergeCell ref="T35:U35"/>
    <mergeCell ref="R36:U36"/>
    <mergeCell ref="R37:U37"/>
    <mergeCell ref="A69:B69"/>
    <mergeCell ref="A65:F65"/>
    <mergeCell ref="A54:F54"/>
    <mergeCell ref="C38:D38"/>
    <mergeCell ref="A50:F50"/>
    <mergeCell ref="A51:F51"/>
    <mergeCell ref="A44:F44"/>
    <mergeCell ref="A56:F56"/>
    <mergeCell ref="A63:F63"/>
    <mergeCell ref="A68:B68"/>
  </mergeCells>
  <conditionalFormatting sqref="H19:H21">
    <cfRule type="expression" dxfId="72" priority="232">
      <formula>$H$19&gt;0</formula>
    </cfRule>
  </conditionalFormatting>
  <conditionalFormatting sqref="G16">
    <cfRule type="expression" dxfId="71" priority="231">
      <formula>$G$16=""</formula>
    </cfRule>
  </conditionalFormatting>
  <conditionalFormatting sqref="G19:G21">
    <cfRule type="expression" dxfId="70" priority="230">
      <formula>$G$19=0</formula>
    </cfRule>
  </conditionalFormatting>
  <conditionalFormatting sqref="A17:F17">
    <cfRule type="expression" dxfId="69" priority="217">
      <formula>AND($C$16&gt;0,$C$19&gt;0,$E$19&gt;0)</formula>
    </cfRule>
  </conditionalFormatting>
  <conditionalFormatting sqref="F38">
    <cfRule type="expression" dxfId="68" priority="208">
      <formula>$C$38="Karenztag grösser/gleich Ausfall"</formula>
    </cfRule>
    <cfRule type="containsErrors" dxfId="67" priority="209">
      <formula>ISERROR(F38)</formula>
    </cfRule>
    <cfRule type="expression" dxfId="66" priority="210">
      <formula>$F$29&lt;0.1</formula>
    </cfRule>
  </conditionalFormatting>
  <conditionalFormatting sqref="Z29">
    <cfRule type="containsErrors" dxfId="65" priority="172">
      <formula>ISERROR(Z29)</formula>
    </cfRule>
    <cfRule type="cellIs" dxfId="64" priority="173" operator="lessThan">
      <formula>0.1</formula>
    </cfRule>
    <cfRule type="expression" dxfId="63" priority="174">
      <formula>$F$28&gt;$F$27</formula>
    </cfRule>
  </conditionalFormatting>
  <conditionalFormatting sqref="F37">
    <cfRule type="containsErrors" dxfId="62" priority="111">
      <formula>ISERROR(F37)</formula>
    </cfRule>
  </conditionalFormatting>
  <conditionalFormatting sqref="C38:D38">
    <cfRule type="containsErrors" dxfId="61" priority="107">
      <formula>ISERROR(C38)</formula>
    </cfRule>
  </conditionalFormatting>
  <conditionalFormatting sqref="X29">
    <cfRule type="containsErrors" dxfId="60" priority="75">
      <formula>ISERROR(X29)</formula>
    </cfRule>
    <cfRule type="cellIs" dxfId="59" priority="76" operator="lessThan">
      <formula>0.1</formula>
    </cfRule>
    <cfRule type="expression" dxfId="58" priority="77">
      <formula>$F$28&gt;$F$27</formula>
    </cfRule>
  </conditionalFormatting>
  <conditionalFormatting sqref="V29">
    <cfRule type="containsErrors" dxfId="57" priority="72">
      <formula>ISERROR(V29)</formula>
    </cfRule>
    <cfRule type="cellIs" dxfId="56" priority="73" operator="lessThan">
      <formula>0.1</formula>
    </cfRule>
    <cfRule type="expression" dxfId="55" priority="74">
      <formula>$F$28&gt;$F$27</formula>
    </cfRule>
  </conditionalFormatting>
  <conditionalFormatting sqref="A16:B16">
    <cfRule type="expression" dxfId="54" priority="67">
      <formula>$C$16&gt;0</formula>
    </cfRule>
  </conditionalFormatting>
  <conditionalFormatting sqref="D16:F16">
    <cfRule type="expression" dxfId="53" priority="66">
      <formula>$C$16&gt;0</formula>
    </cfRule>
  </conditionalFormatting>
  <conditionalFormatting sqref="A16:B16 D16:F16">
    <cfRule type="expression" dxfId="52" priority="65">
      <formula>AND($C$16&gt;0,$C$19&gt;0,$E$19&gt;0)</formula>
    </cfRule>
  </conditionalFormatting>
  <conditionalFormatting sqref="C16">
    <cfRule type="expression" dxfId="51" priority="64">
      <formula>AND($C$16&gt;0,$C$19="",$E$19="")</formula>
    </cfRule>
  </conditionalFormatting>
  <conditionalFormatting sqref="C16">
    <cfRule type="expression" dxfId="50" priority="63">
      <formula>AND($C$16&gt;0,$C$19&gt;0,$E$19&gt;0)</formula>
    </cfRule>
  </conditionalFormatting>
  <conditionalFormatting sqref="A20:F20">
    <cfRule type="expression" dxfId="49" priority="62">
      <formula>AND($C$16="",$C$19&gt;0,$E$19&gt;0)</formula>
    </cfRule>
  </conditionalFormatting>
  <conditionalFormatting sqref="F20">
    <cfRule type="containsErrors" dxfId="48" priority="58">
      <formula>ISERROR(F20)</formula>
    </cfRule>
    <cfRule type="expression" dxfId="47" priority="61">
      <formula>$F$20=0</formula>
    </cfRule>
  </conditionalFormatting>
  <conditionalFormatting sqref="E20">
    <cfRule type="expression" dxfId="46" priority="60">
      <formula>$F$20=0</formula>
    </cfRule>
  </conditionalFormatting>
  <conditionalFormatting sqref="A18:F19">
    <cfRule type="expression" dxfId="45" priority="59">
      <formula>AND($C$16="",$C$19&gt;0,$E$19&gt;0)</formula>
    </cfRule>
  </conditionalFormatting>
  <conditionalFormatting sqref="A18:F20">
    <cfRule type="expression" dxfId="44" priority="57">
      <formula>AND($C$16&gt;0,$C$19&gt;0,$E$19&gt;0)</formula>
    </cfRule>
  </conditionalFormatting>
  <conditionalFormatting sqref="F29">
    <cfRule type="containsErrors" dxfId="43" priority="54">
      <formula>ISERROR(F29)</formula>
    </cfRule>
    <cfRule type="cellIs" dxfId="42" priority="55" operator="lessThan">
      <formula>0.1</formula>
    </cfRule>
    <cfRule type="expression" dxfId="41" priority="56">
      <formula>$F$28&gt;$F$27</formula>
    </cfRule>
  </conditionalFormatting>
  <conditionalFormatting sqref="A34">
    <cfRule type="expression" dxfId="40" priority="52">
      <formula>$F$32&gt;$F$24*12350</formula>
    </cfRule>
  </conditionalFormatting>
  <conditionalFormatting sqref="D25:E25">
    <cfRule type="expression" dxfId="39" priority="50">
      <formula>AND($F$24="",$F$25="")</formula>
    </cfRule>
    <cfRule type="expression" dxfId="38" priority="53">
      <formula>OR($F$25&gt;$F$24,F25&lt;1,F25="")</formula>
    </cfRule>
  </conditionalFormatting>
  <conditionalFormatting sqref="F33">
    <cfRule type="containsErrors" dxfId="37" priority="47">
      <formula>ISERROR(F33)</formula>
    </cfRule>
  </conditionalFormatting>
  <conditionalFormatting sqref="F36">
    <cfRule type="containsErrors" dxfId="36" priority="46">
      <formula>ISERROR(F36)</formula>
    </cfRule>
  </conditionalFormatting>
  <conditionalFormatting sqref="V33">
    <cfRule type="containsErrors" dxfId="35" priority="32">
      <formula>ISERROR(V33)</formula>
    </cfRule>
  </conditionalFormatting>
  <conditionalFormatting sqref="V38 X38 Z38">
    <cfRule type="expression" dxfId="34" priority="29">
      <formula>$C$38="Karenztag grösser/gleich Ausfall"</formula>
    </cfRule>
    <cfRule type="containsErrors" dxfId="33" priority="30">
      <formula>ISERROR(V38)</formula>
    </cfRule>
    <cfRule type="expression" dxfId="32" priority="31">
      <formula>$F$29&lt;0.1</formula>
    </cfRule>
  </conditionalFormatting>
  <conditionalFormatting sqref="V37">
    <cfRule type="containsErrors" dxfId="31" priority="26">
      <formula>ISERROR(V37)</formula>
    </cfRule>
  </conditionalFormatting>
  <conditionalFormatting sqref="X36">
    <cfRule type="containsErrors" dxfId="30" priority="25">
      <formula>ISERROR(X36)</formula>
    </cfRule>
  </conditionalFormatting>
  <conditionalFormatting sqref="V36">
    <cfRule type="containsErrors" dxfId="29" priority="24">
      <formula>ISERROR(V36)</formula>
    </cfRule>
  </conditionalFormatting>
  <conditionalFormatting sqref="X37">
    <cfRule type="containsErrors" dxfId="28" priority="23">
      <formula>ISERROR(X37)</formula>
    </cfRule>
  </conditionalFormatting>
  <conditionalFormatting sqref="Z37">
    <cfRule type="containsErrors" dxfId="27" priority="22">
      <formula>ISERROR(Z37)</formula>
    </cfRule>
  </conditionalFormatting>
  <conditionalFormatting sqref="X33">
    <cfRule type="containsErrors" dxfId="26" priority="21">
      <formula>ISERROR(X33)</formula>
    </cfRule>
  </conditionalFormatting>
  <conditionalFormatting sqref="Z33">
    <cfRule type="containsErrors" dxfId="25" priority="20">
      <formula>ISERROR(Z33)</formula>
    </cfRule>
  </conditionalFormatting>
  <conditionalFormatting sqref="Z36">
    <cfRule type="containsErrors" dxfId="24" priority="19">
      <formula>ISERROR(Z36)</formula>
    </cfRule>
  </conditionalFormatting>
  <conditionalFormatting sqref="AB33">
    <cfRule type="containsErrors" dxfId="23" priority="14">
      <formula>ISERROR(AB33)</formula>
    </cfRule>
  </conditionalFormatting>
  <conditionalFormatting sqref="AB37">
    <cfRule type="containsErrors" dxfId="22" priority="13">
      <formula>ISERROR(AB37)</formula>
    </cfRule>
  </conditionalFormatting>
  <conditionalFormatting sqref="AB29">
    <cfRule type="containsErrors" dxfId="21" priority="10">
      <formula>ISERROR(AB29)</formula>
    </cfRule>
    <cfRule type="cellIs" dxfId="20" priority="11" operator="lessThan">
      <formula>0.1</formula>
    </cfRule>
    <cfRule type="expression" dxfId="19" priority="12">
      <formula>$F$28&gt;$F$27</formula>
    </cfRule>
  </conditionalFormatting>
  <conditionalFormatting sqref="AB36">
    <cfRule type="containsErrors" dxfId="18" priority="9">
      <formula>ISERROR(AB36)</formula>
    </cfRule>
  </conditionalFormatting>
  <conditionalFormatting sqref="AB25 F25 AB38 F38">
    <cfRule type="expression" dxfId="17" priority="6">
      <formula>SUM($V$25,$X$25,$Z$25)&gt;$AB$24</formula>
    </cfRule>
  </conditionalFormatting>
  <conditionalFormatting sqref="AB38">
    <cfRule type="expression" dxfId="16" priority="3">
      <formula>$C$38="Karenztag grösser/gleich Ausfall"</formula>
    </cfRule>
    <cfRule type="containsErrors" dxfId="15" priority="4">
      <formula>ISERROR(AB38)</formula>
    </cfRule>
    <cfRule type="expression" dxfId="14" priority="5">
      <formula>$F$29&lt;0.1</formula>
    </cfRule>
  </conditionalFormatting>
  <conditionalFormatting sqref="AB38">
    <cfRule type="expression" dxfId="13" priority="2">
      <formula>SUM($V$25,$X$25,$Z$25)&gt;$AB$24</formula>
    </cfRule>
  </conditionalFormatting>
  <conditionalFormatting sqref="AB38">
    <cfRule type="expression" dxfId="12" priority="1">
      <formula>ISTEXT(AB38)</formula>
    </cfRule>
  </conditionalFormatting>
  <dataValidations disablePrompts="1" count="3">
    <dataValidation type="date" allowBlank="1" showInputMessage="1" showErrorMessage="1" error="Fehler: Nicht gleicher Monat" sqref="A17:F17">
      <formula1>44075</formula1>
      <formula2>44196</formula2>
    </dataValidation>
    <dataValidation type="list" allowBlank="1" showInputMessage="1" showErrorMessage="1" error="Si prega di selezionare un mese dalla lista." prompt="Si prega di selezionare un mese dalla lista." sqref="C16">
      <formula1>$H$9:$H$12</formula1>
    </dataValidation>
    <dataValidation type="date" allowBlank="1" showInputMessage="1" showErrorMessage="1" error="La data è al di fuori dei mesi da dicembre 2020 a marzo 2021, si prega di controllare l'iscrizione." sqref="C19 E19:F19">
      <formula1>44166</formula1>
      <formula2>44286</formula2>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&amp;L&amp;10Arbeitslosenversicherung
</oddHeader>
    <oddFooter>&amp;R&amp;9KAE-COVID-19 (V 18.01.2021)</oddFooter>
  </headerFooter>
  <rowBreaks count="1" manualBreakCount="1">
    <brk id="39"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92"/>
  <sheetViews>
    <sheetView showGridLines="0" tabSelected="1" zoomScale="85" zoomScaleNormal="85" workbookViewId="0">
      <pane xSplit="1" ySplit="7" topLeftCell="B8" activePane="bottomRight" state="frozen"/>
      <selection pane="topRight" activeCell="B1" sqref="B1"/>
      <selection pane="bottomLeft" activeCell="A8" sqref="A8"/>
      <selection pane="bottomRight" activeCell="A9" sqref="A9"/>
    </sheetView>
  </sheetViews>
  <sheetFormatPr defaultColWidth="10.75" defaultRowHeight="14.25" x14ac:dyDescent="0.2"/>
  <cols>
    <col min="1" max="1" width="20.125" customWidth="1"/>
    <col min="2" max="2" width="25.5" customWidth="1"/>
    <col min="3" max="3" width="15.875" customWidth="1"/>
    <col min="4" max="4" width="11" bestFit="1" customWidth="1"/>
    <col min="5" max="5" width="10.25" customWidth="1"/>
    <col min="6" max="6" width="10.375" style="64" customWidth="1"/>
    <col min="7" max="7" width="13.5" customWidth="1"/>
    <col min="8" max="8" width="13" customWidth="1"/>
    <col min="9" max="9" width="12.75" customWidth="1"/>
    <col min="10" max="10" width="14.375" bestFit="1" customWidth="1"/>
    <col min="11" max="11" width="16.75" customWidth="1"/>
    <col min="12" max="12" width="15.5" customWidth="1"/>
    <col min="13" max="13" width="20.5" bestFit="1" customWidth="1"/>
    <col min="14" max="14" width="7.875" hidden="1" customWidth="1"/>
    <col min="15" max="15" width="15.25" hidden="1" customWidth="1"/>
    <col min="16" max="16" width="14.75" hidden="1" customWidth="1"/>
    <col min="17" max="19" width="14" hidden="1" customWidth="1"/>
    <col min="20" max="20" width="9.125" hidden="1" customWidth="1"/>
  </cols>
  <sheetData>
    <row r="1" spans="1:20" ht="48.6" customHeight="1" x14ac:dyDescent="0.2">
      <c r="A1" s="317" t="s">
        <v>105</v>
      </c>
      <c r="B1" s="317"/>
      <c r="C1" s="317"/>
      <c r="D1" s="317"/>
      <c r="E1" s="317"/>
      <c r="F1" s="317"/>
      <c r="G1" s="317"/>
      <c r="H1" s="317"/>
      <c r="I1" s="317"/>
      <c r="J1" s="317"/>
      <c r="K1" s="317"/>
      <c r="L1" s="317"/>
      <c r="M1" s="317"/>
      <c r="N1" s="216" t="s">
        <v>106</v>
      </c>
      <c r="O1" s="216"/>
      <c r="P1" s="216"/>
      <c r="Q1" s="216"/>
      <c r="R1" s="216"/>
      <c r="S1" s="216"/>
      <c r="T1" s="216">
        <f>COUNT(T8:T82)</f>
        <v>75</v>
      </c>
    </row>
    <row r="2" spans="1:20" ht="66" customHeight="1" x14ac:dyDescent="0.2">
      <c r="A2" s="318" t="s">
        <v>137</v>
      </c>
      <c r="B2" s="318"/>
      <c r="C2" s="318"/>
      <c r="D2" s="318"/>
      <c r="E2" s="318"/>
      <c r="F2" s="318"/>
      <c r="G2" s="318"/>
      <c r="H2" s="318"/>
      <c r="I2" s="318"/>
      <c r="J2" s="318"/>
      <c r="K2" s="318"/>
      <c r="L2" s="318"/>
      <c r="M2" s="318"/>
    </row>
    <row r="3" spans="1:20" ht="16.899999999999999" customHeight="1" x14ac:dyDescent="0.2">
      <c r="A3" s="168" t="str">
        <f>'Domanda-Conteggio'!A10</f>
        <v>No RIS + SE</v>
      </c>
      <c r="B3" s="169">
        <f>'Domanda-Conteggio'!B10</f>
        <v>0</v>
      </c>
      <c r="C3" s="170" t="str">
        <f>'Domanda-Conteggio'!A4</f>
        <v xml:space="preserve">Ditta </v>
      </c>
      <c r="D3" s="320">
        <f>'Domanda-Conteggio'!A5</f>
        <v>0</v>
      </c>
      <c r="E3" s="320"/>
      <c r="F3" s="320"/>
      <c r="G3" s="320"/>
      <c r="H3" s="320"/>
    </row>
    <row r="4" spans="1:20" ht="18" customHeight="1" x14ac:dyDescent="0.25">
      <c r="A4" s="65" t="s">
        <v>58</v>
      </c>
      <c r="B4" s="227">
        <f>IF(ISBLANK('Domanda-Conteggio'!C16),"",'Domanda-Conteggio'!C16)</f>
        <v>44166</v>
      </c>
      <c r="C4" s="176" t="s">
        <v>61</v>
      </c>
      <c r="D4" s="68">
        <f>NETWORKDAYS(B4,EDATE(B4,1)-1)</f>
        <v>23</v>
      </c>
      <c r="E4" s="64" t="s">
        <v>60</v>
      </c>
      <c r="F4" s="321" t="str">
        <f>IF(MAX(N87:T87)&gt;0,"Verificare i dati","")</f>
        <v/>
      </c>
      <c r="G4" s="321"/>
      <c r="H4" s="321"/>
      <c r="I4" s="217"/>
    </row>
    <row r="5" spans="1:20" ht="18" customHeight="1" x14ac:dyDescent="0.25">
      <c r="A5" s="65" t="s">
        <v>59</v>
      </c>
      <c r="B5" s="171" t="str">
        <f>IF(ISBLANK('Domanda-Conteggio'!C19),"",'Domanda-Conteggio'!C19)</f>
        <v/>
      </c>
      <c r="C5" s="172" t="str">
        <f>IF(ISBLANK('Domanda-Conteggio'!E19),"",'Domanda-Conteggio'!E19)</f>
        <v/>
      </c>
      <c r="D5" s="68">
        <f>IF(AND(B5="",C5=""),+D4,NETWORKDAYS(B5,C5))</f>
        <v>23</v>
      </c>
      <c r="E5" s="322" t="s">
        <v>82</v>
      </c>
      <c r="F5" s="322"/>
      <c r="G5" s="322"/>
      <c r="H5" s="322"/>
    </row>
    <row r="6" spans="1:20" ht="15" x14ac:dyDescent="0.25">
      <c r="C6" s="316" t="str">
        <f>IF(B4="","nella scheda «Domanda-Conteggio» selezionare il mese","")</f>
        <v/>
      </c>
      <c r="D6" s="316"/>
      <c r="E6" s="316"/>
      <c r="F6" s="316"/>
    </row>
    <row r="7" spans="1:20" ht="72.599999999999994" customHeight="1" x14ac:dyDescent="0.2">
      <c r="A7" s="160" t="s">
        <v>107</v>
      </c>
      <c r="B7" s="233" t="s">
        <v>125</v>
      </c>
      <c r="C7" s="207" t="s">
        <v>109</v>
      </c>
      <c r="D7" s="161" t="s">
        <v>62</v>
      </c>
      <c r="E7" s="163" t="s">
        <v>63</v>
      </c>
      <c r="F7" s="162" t="s">
        <v>64</v>
      </c>
      <c r="G7" s="163" t="s">
        <v>65</v>
      </c>
      <c r="H7" s="161" t="s">
        <v>100</v>
      </c>
      <c r="I7" s="161" t="s">
        <v>66</v>
      </c>
      <c r="J7" s="161" t="s">
        <v>67</v>
      </c>
      <c r="K7" s="163" t="s">
        <v>68</v>
      </c>
      <c r="L7" s="164" t="s">
        <v>69</v>
      </c>
      <c r="M7" s="165" t="s">
        <v>70</v>
      </c>
      <c r="N7" s="108" t="s">
        <v>71</v>
      </c>
      <c r="O7" s="119" t="s">
        <v>72</v>
      </c>
      <c r="P7" s="108" t="s">
        <v>73</v>
      </c>
      <c r="Q7" s="108" t="s">
        <v>101</v>
      </c>
      <c r="R7" s="215" t="s">
        <v>117</v>
      </c>
      <c r="S7" s="215" t="s">
        <v>118</v>
      </c>
      <c r="T7" s="108" t="s">
        <v>74</v>
      </c>
    </row>
    <row r="8" spans="1:20" x14ac:dyDescent="0.2">
      <c r="A8" s="152" t="s">
        <v>135</v>
      </c>
      <c r="B8" s="224" t="s">
        <v>116</v>
      </c>
      <c r="C8" s="153"/>
      <c r="D8" s="231"/>
      <c r="E8" s="154"/>
      <c r="F8" s="155"/>
      <c r="G8" s="232"/>
      <c r="H8" s="153"/>
      <c r="I8" s="153"/>
      <c r="J8" s="156" t="str">
        <f>IF(C8*D8&gt;0,+C8/D8,"")</f>
        <v/>
      </c>
      <c r="K8" s="220" t="str">
        <f>IF(C8*D8&gt;0,+E8*G8,"")</f>
        <v/>
      </c>
      <c r="L8" s="158" t="str">
        <f>IF(C8&gt;0,IF(D8&gt;0,+E8*C8,C8)/$D$4*$D$5,"")</f>
        <v/>
      </c>
      <c r="M8" s="159" t="str">
        <f t="shared" ref="M8:M39" si="0">IF(C8&gt;0,IF(D8&gt;0,IF(J8&lt;=3470,$A$84,IF(J8&gt;=4340,$A$86,$A$85)),IF(E8&gt;0,IF(C8/E8&gt;=4340,$A$86,$T$7),"")),"")</f>
        <v/>
      </c>
      <c r="N8" s="76">
        <f t="shared" ref="N8:N71" si="1">IF(C8&gt;0,IF(D8&gt;0,IF(J8&gt;12350,1,0),IF(E8&gt;0,IF(C8/E8&gt;12350,1,0),0)),0)</f>
        <v>0</v>
      </c>
      <c r="O8" s="75">
        <f>IF(F8&gt;E8,1,0)</f>
        <v>0</v>
      </c>
      <c r="P8" s="75">
        <f t="shared" ref="P8:P39" si="2">IF(AND(M8=$A$85,ISBLANK(G8)),1,0)</f>
        <v>0</v>
      </c>
      <c r="Q8" s="76">
        <f>IF(C8&gt;0,IF(OR(H8="",I8&gt;H8),1,0),0)</f>
        <v>0</v>
      </c>
      <c r="R8" s="76">
        <f>IF(AND(F8&lt;1,I8&gt;0),1,0)</f>
        <v>0</v>
      </c>
      <c r="S8" s="226">
        <f>IF(AND(ISBLANK(A8),ISBLANK(C8),ISBLANK(D8),ISBLANK(E8),ISBLANK(F8),ISBLANK(G8),ISBLANK(I8)),0,IF(ISBLANK(B8),1,0))</f>
        <v>0</v>
      </c>
      <c r="T8" s="76">
        <f t="shared" ref="T8:T39" si="3">IF(AND(C8*MAX(D8:E8)&gt;0,M8&lt;&gt;$A$84,M8&lt;&gt;$A$85,M8&lt;&gt;$A$86),1,0)</f>
        <v>0</v>
      </c>
    </row>
    <row r="9" spans="1:20" x14ac:dyDescent="0.2">
      <c r="A9" s="90"/>
      <c r="B9" s="225"/>
      <c r="C9" s="91"/>
      <c r="D9" s="218"/>
      <c r="E9" s="142"/>
      <c r="F9" s="143"/>
      <c r="G9" s="222"/>
      <c r="H9" s="70" t="str">
        <f>IF($B$4="","",IF(C9*D9&gt;0,ROUND(+G9/5*$D$5*E9*D9,2),""))</f>
        <v/>
      </c>
      <c r="I9" s="91"/>
      <c r="J9" s="69" t="str">
        <f t="shared" ref="J9:J72" si="4">IF(C9*D9&gt;0,+C9/D9,"")</f>
        <v/>
      </c>
      <c r="K9" s="221" t="str">
        <f t="shared" ref="K9:K72" si="5">IF(C9*D9&gt;0,+E9*G9,"")</f>
        <v/>
      </c>
      <c r="L9" s="158" t="str">
        <f>IF(C9&gt;0,IF(D9&gt;0,+E9*C9,C9)/$D$4*$D$5,"")</f>
        <v/>
      </c>
      <c r="M9" s="76" t="str">
        <f t="shared" si="0"/>
        <v/>
      </c>
      <c r="N9" s="76">
        <f t="shared" si="1"/>
        <v>0</v>
      </c>
      <c r="O9" s="75">
        <f t="shared" ref="O9:O72" si="6">IF(F9&gt;E9,1,0)</f>
        <v>0</v>
      </c>
      <c r="P9" s="75">
        <f t="shared" si="2"/>
        <v>0</v>
      </c>
      <c r="Q9" s="76">
        <f t="shared" ref="Q9:Q72" si="7">IF(C9&gt;0,IF(OR(H9="",I9&gt;H9),1,0),0)</f>
        <v>0</v>
      </c>
      <c r="R9" s="76">
        <f t="shared" ref="R9:R72" si="8">IF(AND(F9&lt;1,I9&gt;0),1,0)</f>
        <v>0</v>
      </c>
      <c r="S9" s="226">
        <f t="shared" ref="S9:S72" si="9">IF(AND(ISBLANK(A9),ISBLANK(C9),ISBLANK(D9),ISBLANK(E9),ISBLANK(F9),ISBLANK(G9),ISBLANK(I9)),0,IF(ISBLANK(B9),1,0))</f>
        <v>0</v>
      </c>
      <c r="T9" s="76">
        <f t="shared" si="3"/>
        <v>0</v>
      </c>
    </row>
    <row r="10" spans="1:20" x14ac:dyDescent="0.2">
      <c r="A10" s="90"/>
      <c r="B10" s="225"/>
      <c r="C10" s="91"/>
      <c r="D10" s="218"/>
      <c r="E10" s="142"/>
      <c r="F10" s="143"/>
      <c r="G10" s="222"/>
      <c r="H10" s="70" t="str">
        <f t="shared" ref="H10:H73" si="10">IF($B$4="","",IF(C10*D10&gt;0,ROUND(+G10/5*$D$5*E10*D10,2),""))</f>
        <v/>
      </c>
      <c r="I10" s="91"/>
      <c r="J10" s="69" t="str">
        <f t="shared" si="4"/>
        <v/>
      </c>
      <c r="K10" s="221" t="str">
        <f t="shared" si="5"/>
        <v/>
      </c>
      <c r="L10" s="158" t="str">
        <f t="shared" ref="L10:L73" si="11">IF(C10&gt;0,IF(D10&gt;0,+E10*C10,C10)/$D$4*$D$5,"")</f>
        <v/>
      </c>
      <c r="M10" s="76" t="str">
        <f t="shared" si="0"/>
        <v/>
      </c>
      <c r="N10" s="76">
        <f t="shared" si="1"/>
        <v>0</v>
      </c>
      <c r="O10" s="75">
        <f t="shared" si="6"/>
        <v>0</v>
      </c>
      <c r="P10" s="75">
        <f t="shared" si="2"/>
        <v>0</v>
      </c>
      <c r="Q10" s="76">
        <f t="shared" si="7"/>
        <v>0</v>
      </c>
      <c r="R10" s="76">
        <f t="shared" si="8"/>
        <v>0</v>
      </c>
      <c r="S10" s="226">
        <f t="shared" si="9"/>
        <v>0</v>
      </c>
      <c r="T10" s="76">
        <f t="shared" si="3"/>
        <v>0</v>
      </c>
    </row>
    <row r="11" spans="1:20" x14ac:dyDescent="0.2">
      <c r="A11" s="90"/>
      <c r="B11" s="225"/>
      <c r="C11" s="91"/>
      <c r="D11" s="218"/>
      <c r="E11" s="142"/>
      <c r="F11" s="143"/>
      <c r="G11" s="222"/>
      <c r="H11" s="70" t="str">
        <f t="shared" si="10"/>
        <v/>
      </c>
      <c r="I11" s="91"/>
      <c r="J11" s="69" t="str">
        <f t="shared" si="4"/>
        <v/>
      </c>
      <c r="K11" s="221" t="str">
        <f t="shared" si="5"/>
        <v/>
      </c>
      <c r="L11" s="158" t="str">
        <f t="shared" si="11"/>
        <v/>
      </c>
      <c r="M11" s="76" t="str">
        <f t="shared" si="0"/>
        <v/>
      </c>
      <c r="N11" s="76">
        <f t="shared" si="1"/>
        <v>0</v>
      </c>
      <c r="O11" s="75">
        <f t="shared" si="6"/>
        <v>0</v>
      </c>
      <c r="P11" s="75">
        <f t="shared" si="2"/>
        <v>0</v>
      </c>
      <c r="Q11" s="76">
        <f t="shared" si="7"/>
        <v>0</v>
      </c>
      <c r="R11" s="76">
        <f t="shared" si="8"/>
        <v>0</v>
      </c>
      <c r="S11" s="226">
        <f t="shared" si="9"/>
        <v>0</v>
      </c>
      <c r="T11" s="76">
        <f t="shared" si="3"/>
        <v>0</v>
      </c>
    </row>
    <row r="12" spans="1:20" x14ac:dyDescent="0.2">
      <c r="A12" s="90"/>
      <c r="B12" s="225"/>
      <c r="C12" s="91"/>
      <c r="D12" s="218"/>
      <c r="E12" s="142"/>
      <c r="F12" s="143"/>
      <c r="G12" s="222"/>
      <c r="H12" s="70" t="str">
        <f t="shared" si="10"/>
        <v/>
      </c>
      <c r="I12" s="91"/>
      <c r="J12" s="69" t="str">
        <f t="shared" si="4"/>
        <v/>
      </c>
      <c r="K12" s="221" t="str">
        <f t="shared" si="5"/>
        <v/>
      </c>
      <c r="L12" s="158" t="str">
        <f t="shared" si="11"/>
        <v/>
      </c>
      <c r="M12" s="76" t="str">
        <f t="shared" si="0"/>
        <v/>
      </c>
      <c r="N12" s="76">
        <f t="shared" si="1"/>
        <v>0</v>
      </c>
      <c r="O12" s="75">
        <f t="shared" si="6"/>
        <v>0</v>
      </c>
      <c r="P12" s="75">
        <f t="shared" si="2"/>
        <v>0</v>
      </c>
      <c r="Q12" s="76">
        <f t="shared" si="7"/>
        <v>0</v>
      </c>
      <c r="R12" s="76">
        <f t="shared" si="8"/>
        <v>0</v>
      </c>
      <c r="S12" s="226">
        <f t="shared" si="9"/>
        <v>0</v>
      </c>
      <c r="T12" s="76">
        <f t="shared" si="3"/>
        <v>0</v>
      </c>
    </row>
    <row r="13" spans="1:20" x14ac:dyDescent="0.2">
      <c r="A13" s="90"/>
      <c r="B13" s="225"/>
      <c r="C13" s="91"/>
      <c r="D13" s="218"/>
      <c r="E13" s="142"/>
      <c r="F13" s="143"/>
      <c r="G13" s="222"/>
      <c r="H13" s="70" t="str">
        <f t="shared" si="10"/>
        <v/>
      </c>
      <c r="I13" s="91"/>
      <c r="J13" s="69" t="str">
        <f t="shared" si="4"/>
        <v/>
      </c>
      <c r="K13" s="221" t="str">
        <f t="shared" si="5"/>
        <v/>
      </c>
      <c r="L13" s="158" t="str">
        <f t="shared" si="11"/>
        <v/>
      </c>
      <c r="M13" s="76" t="str">
        <f t="shared" si="0"/>
        <v/>
      </c>
      <c r="N13" s="76">
        <f t="shared" si="1"/>
        <v>0</v>
      </c>
      <c r="O13" s="75">
        <f t="shared" si="6"/>
        <v>0</v>
      </c>
      <c r="P13" s="75">
        <f t="shared" si="2"/>
        <v>0</v>
      </c>
      <c r="Q13" s="76">
        <f t="shared" si="7"/>
        <v>0</v>
      </c>
      <c r="R13" s="76">
        <f t="shared" si="8"/>
        <v>0</v>
      </c>
      <c r="S13" s="226">
        <f t="shared" si="9"/>
        <v>0</v>
      </c>
      <c r="T13" s="76">
        <f t="shared" si="3"/>
        <v>0</v>
      </c>
    </row>
    <row r="14" spans="1:20" x14ac:dyDescent="0.2">
      <c r="A14" s="90"/>
      <c r="B14" s="225"/>
      <c r="C14" s="91"/>
      <c r="D14" s="218"/>
      <c r="E14" s="142"/>
      <c r="F14" s="143"/>
      <c r="G14" s="222"/>
      <c r="H14" s="70" t="str">
        <f t="shared" si="10"/>
        <v/>
      </c>
      <c r="I14" s="91"/>
      <c r="J14" s="69" t="str">
        <f t="shared" si="4"/>
        <v/>
      </c>
      <c r="K14" s="221" t="str">
        <f t="shared" si="5"/>
        <v/>
      </c>
      <c r="L14" s="158" t="str">
        <f t="shared" si="11"/>
        <v/>
      </c>
      <c r="M14" s="76" t="str">
        <f t="shared" si="0"/>
        <v/>
      </c>
      <c r="N14" s="76">
        <f t="shared" si="1"/>
        <v>0</v>
      </c>
      <c r="O14" s="75">
        <f t="shared" si="6"/>
        <v>0</v>
      </c>
      <c r="P14" s="75">
        <f t="shared" si="2"/>
        <v>0</v>
      </c>
      <c r="Q14" s="76">
        <f t="shared" si="7"/>
        <v>0</v>
      </c>
      <c r="R14" s="76">
        <f t="shared" si="8"/>
        <v>0</v>
      </c>
      <c r="S14" s="226">
        <f t="shared" si="9"/>
        <v>0</v>
      </c>
      <c r="T14" s="76">
        <f t="shared" si="3"/>
        <v>0</v>
      </c>
    </row>
    <row r="15" spans="1:20" x14ac:dyDescent="0.2">
      <c r="A15" s="90"/>
      <c r="B15" s="225"/>
      <c r="C15" s="91"/>
      <c r="D15" s="218"/>
      <c r="E15" s="142"/>
      <c r="F15" s="143"/>
      <c r="G15" s="222"/>
      <c r="H15" s="70" t="str">
        <f t="shared" si="10"/>
        <v/>
      </c>
      <c r="I15" s="91"/>
      <c r="J15" s="69" t="str">
        <f t="shared" si="4"/>
        <v/>
      </c>
      <c r="K15" s="221" t="str">
        <f t="shared" si="5"/>
        <v/>
      </c>
      <c r="L15" s="158" t="str">
        <f t="shared" si="11"/>
        <v/>
      </c>
      <c r="M15" s="76" t="str">
        <f t="shared" si="0"/>
        <v/>
      </c>
      <c r="N15" s="76">
        <f t="shared" si="1"/>
        <v>0</v>
      </c>
      <c r="O15" s="75">
        <f t="shared" si="6"/>
        <v>0</v>
      </c>
      <c r="P15" s="75">
        <f t="shared" si="2"/>
        <v>0</v>
      </c>
      <c r="Q15" s="76">
        <f t="shared" si="7"/>
        <v>0</v>
      </c>
      <c r="R15" s="76">
        <f t="shared" si="8"/>
        <v>0</v>
      </c>
      <c r="S15" s="226">
        <f t="shared" si="9"/>
        <v>0</v>
      </c>
      <c r="T15" s="76">
        <f t="shared" si="3"/>
        <v>0</v>
      </c>
    </row>
    <row r="16" spans="1:20" x14ac:dyDescent="0.2">
      <c r="A16" s="90"/>
      <c r="B16" s="225"/>
      <c r="C16" s="91"/>
      <c r="D16" s="218"/>
      <c r="E16" s="142"/>
      <c r="F16" s="143"/>
      <c r="G16" s="222"/>
      <c r="H16" s="70" t="str">
        <f t="shared" si="10"/>
        <v/>
      </c>
      <c r="I16" s="91"/>
      <c r="J16" s="69" t="str">
        <f t="shared" si="4"/>
        <v/>
      </c>
      <c r="K16" s="221" t="str">
        <f t="shared" si="5"/>
        <v/>
      </c>
      <c r="L16" s="158" t="str">
        <f t="shared" si="11"/>
        <v/>
      </c>
      <c r="M16" s="76" t="str">
        <f t="shared" si="0"/>
        <v/>
      </c>
      <c r="N16" s="76">
        <f t="shared" si="1"/>
        <v>0</v>
      </c>
      <c r="O16" s="75">
        <f t="shared" si="6"/>
        <v>0</v>
      </c>
      <c r="P16" s="75">
        <f t="shared" si="2"/>
        <v>0</v>
      </c>
      <c r="Q16" s="76">
        <f t="shared" si="7"/>
        <v>0</v>
      </c>
      <c r="R16" s="76">
        <f t="shared" si="8"/>
        <v>0</v>
      </c>
      <c r="S16" s="226">
        <f t="shared" si="9"/>
        <v>0</v>
      </c>
      <c r="T16" s="76">
        <f t="shared" si="3"/>
        <v>0</v>
      </c>
    </row>
    <row r="17" spans="1:20" x14ac:dyDescent="0.2">
      <c r="A17" s="90"/>
      <c r="B17" s="225"/>
      <c r="C17" s="91"/>
      <c r="D17" s="218"/>
      <c r="E17" s="142"/>
      <c r="F17" s="143"/>
      <c r="G17" s="222"/>
      <c r="H17" s="70" t="str">
        <f t="shared" si="10"/>
        <v/>
      </c>
      <c r="I17" s="91"/>
      <c r="J17" s="69" t="str">
        <f t="shared" si="4"/>
        <v/>
      </c>
      <c r="K17" s="221" t="str">
        <f t="shared" si="5"/>
        <v/>
      </c>
      <c r="L17" s="158" t="str">
        <f t="shared" si="11"/>
        <v/>
      </c>
      <c r="M17" s="76" t="str">
        <f t="shared" si="0"/>
        <v/>
      </c>
      <c r="N17" s="76">
        <f t="shared" si="1"/>
        <v>0</v>
      </c>
      <c r="O17" s="75">
        <f t="shared" si="6"/>
        <v>0</v>
      </c>
      <c r="P17" s="75">
        <f t="shared" si="2"/>
        <v>0</v>
      </c>
      <c r="Q17" s="76">
        <f t="shared" si="7"/>
        <v>0</v>
      </c>
      <c r="R17" s="76">
        <f t="shared" si="8"/>
        <v>0</v>
      </c>
      <c r="S17" s="226">
        <f t="shared" si="9"/>
        <v>0</v>
      </c>
      <c r="T17" s="76">
        <f t="shared" si="3"/>
        <v>0</v>
      </c>
    </row>
    <row r="18" spans="1:20" x14ac:dyDescent="0.2">
      <c r="A18" s="90"/>
      <c r="B18" s="225"/>
      <c r="C18" s="91"/>
      <c r="D18" s="218"/>
      <c r="E18" s="142"/>
      <c r="F18" s="143"/>
      <c r="G18" s="222"/>
      <c r="H18" s="70" t="str">
        <f t="shared" si="10"/>
        <v/>
      </c>
      <c r="I18" s="91"/>
      <c r="J18" s="69" t="str">
        <f t="shared" si="4"/>
        <v/>
      </c>
      <c r="K18" s="221" t="str">
        <f t="shared" si="5"/>
        <v/>
      </c>
      <c r="L18" s="158" t="str">
        <f t="shared" si="11"/>
        <v/>
      </c>
      <c r="M18" s="76" t="str">
        <f t="shared" si="0"/>
        <v/>
      </c>
      <c r="N18" s="76">
        <f t="shared" si="1"/>
        <v>0</v>
      </c>
      <c r="O18" s="75">
        <f t="shared" si="6"/>
        <v>0</v>
      </c>
      <c r="P18" s="75">
        <f t="shared" si="2"/>
        <v>0</v>
      </c>
      <c r="Q18" s="76">
        <f t="shared" si="7"/>
        <v>0</v>
      </c>
      <c r="R18" s="76">
        <f t="shared" si="8"/>
        <v>0</v>
      </c>
      <c r="S18" s="226">
        <f t="shared" si="9"/>
        <v>0</v>
      </c>
      <c r="T18" s="76">
        <f t="shared" si="3"/>
        <v>0</v>
      </c>
    </row>
    <row r="19" spans="1:20" x14ac:dyDescent="0.2">
      <c r="A19" s="90"/>
      <c r="B19" s="225"/>
      <c r="C19" s="91"/>
      <c r="D19" s="218"/>
      <c r="E19" s="142"/>
      <c r="F19" s="143"/>
      <c r="G19" s="222"/>
      <c r="H19" s="70" t="str">
        <f t="shared" si="10"/>
        <v/>
      </c>
      <c r="I19" s="91"/>
      <c r="J19" s="69" t="str">
        <f t="shared" si="4"/>
        <v/>
      </c>
      <c r="K19" s="221" t="str">
        <f t="shared" si="5"/>
        <v/>
      </c>
      <c r="L19" s="158" t="str">
        <f t="shared" si="11"/>
        <v/>
      </c>
      <c r="M19" s="76" t="str">
        <f t="shared" si="0"/>
        <v/>
      </c>
      <c r="N19" s="76">
        <f t="shared" si="1"/>
        <v>0</v>
      </c>
      <c r="O19" s="75">
        <f t="shared" si="6"/>
        <v>0</v>
      </c>
      <c r="P19" s="75">
        <f t="shared" si="2"/>
        <v>0</v>
      </c>
      <c r="Q19" s="76">
        <f t="shared" si="7"/>
        <v>0</v>
      </c>
      <c r="R19" s="76">
        <f t="shared" si="8"/>
        <v>0</v>
      </c>
      <c r="S19" s="226">
        <f t="shared" si="9"/>
        <v>0</v>
      </c>
      <c r="T19" s="76">
        <f t="shared" si="3"/>
        <v>0</v>
      </c>
    </row>
    <row r="20" spans="1:20" x14ac:dyDescent="0.2">
      <c r="A20" s="90"/>
      <c r="B20" s="225"/>
      <c r="C20" s="91"/>
      <c r="D20" s="218"/>
      <c r="E20" s="142"/>
      <c r="F20" s="143"/>
      <c r="G20" s="222"/>
      <c r="H20" s="70" t="str">
        <f t="shared" si="10"/>
        <v/>
      </c>
      <c r="I20" s="91"/>
      <c r="J20" s="69" t="str">
        <f t="shared" si="4"/>
        <v/>
      </c>
      <c r="K20" s="221" t="str">
        <f t="shared" si="5"/>
        <v/>
      </c>
      <c r="L20" s="158" t="str">
        <f t="shared" si="11"/>
        <v/>
      </c>
      <c r="M20" s="76" t="str">
        <f t="shared" si="0"/>
        <v/>
      </c>
      <c r="N20" s="76">
        <f t="shared" si="1"/>
        <v>0</v>
      </c>
      <c r="O20" s="75">
        <f t="shared" si="6"/>
        <v>0</v>
      </c>
      <c r="P20" s="75">
        <f t="shared" si="2"/>
        <v>0</v>
      </c>
      <c r="Q20" s="76">
        <f t="shared" si="7"/>
        <v>0</v>
      </c>
      <c r="R20" s="76">
        <f t="shared" si="8"/>
        <v>0</v>
      </c>
      <c r="S20" s="226">
        <f t="shared" si="9"/>
        <v>0</v>
      </c>
      <c r="T20" s="76">
        <f t="shared" si="3"/>
        <v>0</v>
      </c>
    </row>
    <row r="21" spans="1:20" x14ac:dyDescent="0.2">
      <c r="A21" s="90"/>
      <c r="B21" s="225"/>
      <c r="C21" s="91"/>
      <c r="D21" s="218"/>
      <c r="E21" s="142"/>
      <c r="F21" s="143"/>
      <c r="G21" s="222"/>
      <c r="H21" s="70" t="str">
        <f t="shared" si="10"/>
        <v/>
      </c>
      <c r="I21" s="91"/>
      <c r="J21" s="69" t="str">
        <f t="shared" si="4"/>
        <v/>
      </c>
      <c r="K21" s="221" t="str">
        <f t="shared" si="5"/>
        <v/>
      </c>
      <c r="L21" s="158" t="str">
        <f t="shared" si="11"/>
        <v/>
      </c>
      <c r="M21" s="76" t="str">
        <f t="shared" si="0"/>
        <v/>
      </c>
      <c r="N21" s="76">
        <f t="shared" si="1"/>
        <v>0</v>
      </c>
      <c r="O21" s="75">
        <f t="shared" si="6"/>
        <v>0</v>
      </c>
      <c r="P21" s="75">
        <f t="shared" si="2"/>
        <v>0</v>
      </c>
      <c r="Q21" s="76">
        <f t="shared" si="7"/>
        <v>0</v>
      </c>
      <c r="R21" s="76">
        <f t="shared" si="8"/>
        <v>0</v>
      </c>
      <c r="S21" s="226">
        <f t="shared" si="9"/>
        <v>0</v>
      </c>
      <c r="T21" s="76">
        <f t="shared" si="3"/>
        <v>0</v>
      </c>
    </row>
    <row r="22" spans="1:20" x14ac:dyDescent="0.2">
      <c r="A22" s="90"/>
      <c r="B22" s="225"/>
      <c r="C22" s="91"/>
      <c r="D22" s="218"/>
      <c r="E22" s="142"/>
      <c r="F22" s="143"/>
      <c r="G22" s="222"/>
      <c r="H22" s="70" t="str">
        <f t="shared" si="10"/>
        <v/>
      </c>
      <c r="I22" s="91"/>
      <c r="J22" s="69" t="str">
        <f t="shared" si="4"/>
        <v/>
      </c>
      <c r="K22" s="221" t="str">
        <f t="shared" si="5"/>
        <v/>
      </c>
      <c r="L22" s="158" t="str">
        <f t="shared" si="11"/>
        <v/>
      </c>
      <c r="M22" s="76" t="str">
        <f t="shared" si="0"/>
        <v/>
      </c>
      <c r="N22" s="76">
        <f t="shared" si="1"/>
        <v>0</v>
      </c>
      <c r="O22" s="75">
        <f t="shared" si="6"/>
        <v>0</v>
      </c>
      <c r="P22" s="75">
        <f t="shared" si="2"/>
        <v>0</v>
      </c>
      <c r="Q22" s="76">
        <f t="shared" si="7"/>
        <v>0</v>
      </c>
      <c r="R22" s="76">
        <f t="shared" si="8"/>
        <v>0</v>
      </c>
      <c r="S22" s="226">
        <f t="shared" si="9"/>
        <v>0</v>
      </c>
      <c r="T22" s="76">
        <f t="shared" si="3"/>
        <v>0</v>
      </c>
    </row>
    <row r="23" spans="1:20" x14ac:dyDescent="0.2">
      <c r="A23" s="90"/>
      <c r="B23" s="225"/>
      <c r="C23" s="91"/>
      <c r="D23" s="218"/>
      <c r="E23" s="142"/>
      <c r="F23" s="143"/>
      <c r="G23" s="222"/>
      <c r="H23" s="70" t="str">
        <f t="shared" si="10"/>
        <v/>
      </c>
      <c r="I23" s="91"/>
      <c r="J23" s="69" t="str">
        <f t="shared" si="4"/>
        <v/>
      </c>
      <c r="K23" s="221" t="str">
        <f t="shared" si="5"/>
        <v/>
      </c>
      <c r="L23" s="158" t="str">
        <f t="shared" si="11"/>
        <v/>
      </c>
      <c r="M23" s="76" t="str">
        <f t="shared" si="0"/>
        <v/>
      </c>
      <c r="N23" s="76">
        <f t="shared" si="1"/>
        <v>0</v>
      </c>
      <c r="O23" s="75">
        <f t="shared" si="6"/>
        <v>0</v>
      </c>
      <c r="P23" s="75">
        <f t="shared" si="2"/>
        <v>0</v>
      </c>
      <c r="Q23" s="76">
        <f t="shared" si="7"/>
        <v>0</v>
      </c>
      <c r="R23" s="76">
        <f t="shared" si="8"/>
        <v>0</v>
      </c>
      <c r="S23" s="226">
        <f t="shared" si="9"/>
        <v>0</v>
      </c>
      <c r="T23" s="76">
        <f t="shared" si="3"/>
        <v>0</v>
      </c>
    </row>
    <row r="24" spans="1:20" x14ac:dyDescent="0.2">
      <c r="A24" s="90"/>
      <c r="B24" s="225"/>
      <c r="C24" s="91"/>
      <c r="D24" s="218"/>
      <c r="E24" s="142"/>
      <c r="F24" s="143"/>
      <c r="G24" s="222"/>
      <c r="H24" s="70" t="str">
        <f t="shared" si="10"/>
        <v/>
      </c>
      <c r="I24" s="91"/>
      <c r="J24" s="69" t="str">
        <f t="shared" si="4"/>
        <v/>
      </c>
      <c r="K24" s="221" t="str">
        <f t="shared" si="5"/>
        <v/>
      </c>
      <c r="L24" s="158" t="str">
        <f t="shared" si="11"/>
        <v/>
      </c>
      <c r="M24" s="76" t="str">
        <f t="shared" si="0"/>
        <v/>
      </c>
      <c r="N24" s="76">
        <f t="shared" si="1"/>
        <v>0</v>
      </c>
      <c r="O24" s="75">
        <f t="shared" si="6"/>
        <v>0</v>
      </c>
      <c r="P24" s="75">
        <f t="shared" si="2"/>
        <v>0</v>
      </c>
      <c r="Q24" s="76">
        <f t="shared" si="7"/>
        <v>0</v>
      </c>
      <c r="R24" s="76">
        <f t="shared" si="8"/>
        <v>0</v>
      </c>
      <c r="S24" s="226">
        <f t="shared" si="9"/>
        <v>0</v>
      </c>
      <c r="T24" s="76">
        <f t="shared" si="3"/>
        <v>0</v>
      </c>
    </row>
    <row r="25" spans="1:20" x14ac:dyDescent="0.2">
      <c r="A25" s="90"/>
      <c r="B25" s="225"/>
      <c r="C25" s="91"/>
      <c r="D25" s="218"/>
      <c r="E25" s="142"/>
      <c r="F25" s="143"/>
      <c r="G25" s="222"/>
      <c r="H25" s="70" t="str">
        <f t="shared" si="10"/>
        <v/>
      </c>
      <c r="I25" s="91"/>
      <c r="J25" s="69" t="str">
        <f t="shared" si="4"/>
        <v/>
      </c>
      <c r="K25" s="221" t="str">
        <f t="shared" si="5"/>
        <v/>
      </c>
      <c r="L25" s="158" t="str">
        <f t="shared" si="11"/>
        <v/>
      </c>
      <c r="M25" s="76" t="str">
        <f t="shared" si="0"/>
        <v/>
      </c>
      <c r="N25" s="76">
        <f t="shared" si="1"/>
        <v>0</v>
      </c>
      <c r="O25" s="75">
        <f t="shared" si="6"/>
        <v>0</v>
      </c>
      <c r="P25" s="75">
        <f t="shared" si="2"/>
        <v>0</v>
      </c>
      <c r="Q25" s="76">
        <f t="shared" si="7"/>
        <v>0</v>
      </c>
      <c r="R25" s="76">
        <f t="shared" si="8"/>
        <v>0</v>
      </c>
      <c r="S25" s="226">
        <f t="shared" si="9"/>
        <v>0</v>
      </c>
      <c r="T25" s="76">
        <f t="shared" si="3"/>
        <v>0</v>
      </c>
    </row>
    <row r="26" spans="1:20" x14ac:dyDescent="0.2">
      <c r="A26" s="90"/>
      <c r="B26" s="225"/>
      <c r="C26" s="91"/>
      <c r="D26" s="218"/>
      <c r="E26" s="142"/>
      <c r="F26" s="143"/>
      <c r="G26" s="222"/>
      <c r="H26" s="70" t="str">
        <f t="shared" si="10"/>
        <v/>
      </c>
      <c r="I26" s="91"/>
      <c r="J26" s="69" t="str">
        <f t="shared" si="4"/>
        <v/>
      </c>
      <c r="K26" s="221" t="str">
        <f t="shared" si="5"/>
        <v/>
      </c>
      <c r="L26" s="158" t="str">
        <f t="shared" si="11"/>
        <v/>
      </c>
      <c r="M26" s="76" t="str">
        <f t="shared" si="0"/>
        <v/>
      </c>
      <c r="N26" s="76">
        <f t="shared" si="1"/>
        <v>0</v>
      </c>
      <c r="O26" s="75">
        <f t="shared" si="6"/>
        <v>0</v>
      </c>
      <c r="P26" s="75">
        <f t="shared" si="2"/>
        <v>0</v>
      </c>
      <c r="Q26" s="76">
        <f t="shared" si="7"/>
        <v>0</v>
      </c>
      <c r="R26" s="76">
        <f t="shared" si="8"/>
        <v>0</v>
      </c>
      <c r="S26" s="226">
        <f t="shared" si="9"/>
        <v>0</v>
      </c>
      <c r="T26" s="76">
        <f t="shared" si="3"/>
        <v>0</v>
      </c>
    </row>
    <row r="27" spans="1:20" x14ac:dyDescent="0.2">
      <c r="A27" s="90"/>
      <c r="B27" s="225"/>
      <c r="C27" s="91"/>
      <c r="D27" s="218"/>
      <c r="E27" s="142"/>
      <c r="F27" s="143"/>
      <c r="G27" s="222"/>
      <c r="H27" s="70" t="str">
        <f t="shared" si="10"/>
        <v/>
      </c>
      <c r="I27" s="91"/>
      <c r="J27" s="69" t="str">
        <f t="shared" si="4"/>
        <v/>
      </c>
      <c r="K27" s="221" t="str">
        <f t="shared" si="5"/>
        <v/>
      </c>
      <c r="L27" s="158" t="str">
        <f t="shared" si="11"/>
        <v/>
      </c>
      <c r="M27" s="76" t="str">
        <f t="shared" si="0"/>
        <v/>
      </c>
      <c r="N27" s="76">
        <f t="shared" si="1"/>
        <v>0</v>
      </c>
      <c r="O27" s="75">
        <f t="shared" si="6"/>
        <v>0</v>
      </c>
      <c r="P27" s="75">
        <f t="shared" si="2"/>
        <v>0</v>
      </c>
      <c r="Q27" s="76">
        <f t="shared" si="7"/>
        <v>0</v>
      </c>
      <c r="R27" s="76">
        <f t="shared" si="8"/>
        <v>0</v>
      </c>
      <c r="S27" s="226">
        <f t="shared" si="9"/>
        <v>0</v>
      </c>
      <c r="T27" s="76">
        <f t="shared" si="3"/>
        <v>0</v>
      </c>
    </row>
    <row r="28" spans="1:20" x14ac:dyDescent="0.2">
      <c r="A28" s="90"/>
      <c r="B28" s="225"/>
      <c r="C28" s="91"/>
      <c r="D28" s="218"/>
      <c r="E28" s="142"/>
      <c r="F28" s="143"/>
      <c r="G28" s="222"/>
      <c r="H28" s="70" t="str">
        <f t="shared" si="10"/>
        <v/>
      </c>
      <c r="I28" s="91"/>
      <c r="J28" s="69" t="str">
        <f t="shared" si="4"/>
        <v/>
      </c>
      <c r="K28" s="221" t="str">
        <f t="shared" si="5"/>
        <v/>
      </c>
      <c r="L28" s="158" t="str">
        <f t="shared" si="11"/>
        <v/>
      </c>
      <c r="M28" s="76" t="str">
        <f t="shared" si="0"/>
        <v/>
      </c>
      <c r="N28" s="76">
        <f t="shared" si="1"/>
        <v>0</v>
      </c>
      <c r="O28" s="75">
        <f t="shared" si="6"/>
        <v>0</v>
      </c>
      <c r="P28" s="75">
        <f t="shared" si="2"/>
        <v>0</v>
      </c>
      <c r="Q28" s="76">
        <f t="shared" si="7"/>
        <v>0</v>
      </c>
      <c r="R28" s="76">
        <f t="shared" si="8"/>
        <v>0</v>
      </c>
      <c r="S28" s="226">
        <f t="shared" si="9"/>
        <v>0</v>
      </c>
      <c r="T28" s="76">
        <f t="shared" si="3"/>
        <v>0</v>
      </c>
    </row>
    <row r="29" spans="1:20" x14ac:dyDescent="0.2">
      <c r="A29" s="90"/>
      <c r="B29" s="225"/>
      <c r="C29" s="91"/>
      <c r="D29" s="218"/>
      <c r="E29" s="142"/>
      <c r="F29" s="143"/>
      <c r="G29" s="222"/>
      <c r="H29" s="70" t="str">
        <f t="shared" si="10"/>
        <v/>
      </c>
      <c r="I29" s="91"/>
      <c r="J29" s="69" t="str">
        <f t="shared" si="4"/>
        <v/>
      </c>
      <c r="K29" s="221" t="str">
        <f t="shared" si="5"/>
        <v/>
      </c>
      <c r="L29" s="158" t="str">
        <f t="shared" si="11"/>
        <v/>
      </c>
      <c r="M29" s="76" t="str">
        <f t="shared" si="0"/>
        <v/>
      </c>
      <c r="N29" s="76">
        <f t="shared" si="1"/>
        <v>0</v>
      </c>
      <c r="O29" s="75">
        <f t="shared" si="6"/>
        <v>0</v>
      </c>
      <c r="P29" s="75">
        <f t="shared" si="2"/>
        <v>0</v>
      </c>
      <c r="Q29" s="76">
        <f t="shared" si="7"/>
        <v>0</v>
      </c>
      <c r="R29" s="76">
        <f t="shared" si="8"/>
        <v>0</v>
      </c>
      <c r="S29" s="226">
        <f t="shared" si="9"/>
        <v>0</v>
      </c>
      <c r="T29" s="76">
        <f t="shared" si="3"/>
        <v>0</v>
      </c>
    </row>
    <row r="30" spans="1:20" x14ac:dyDescent="0.2">
      <c r="A30" s="90"/>
      <c r="B30" s="225"/>
      <c r="C30" s="91"/>
      <c r="D30" s="218"/>
      <c r="E30" s="142"/>
      <c r="F30" s="143"/>
      <c r="G30" s="222"/>
      <c r="H30" s="70" t="str">
        <f t="shared" si="10"/>
        <v/>
      </c>
      <c r="I30" s="91"/>
      <c r="J30" s="69" t="str">
        <f t="shared" si="4"/>
        <v/>
      </c>
      <c r="K30" s="221" t="str">
        <f t="shared" si="5"/>
        <v/>
      </c>
      <c r="L30" s="158" t="str">
        <f t="shared" si="11"/>
        <v/>
      </c>
      <c r="M30" s="76" t="str">
        <f t="shared" si="0"/>
        <v/>
      </c>
      <c r="N30" s="76">
        <f t="shared" si="1"/>
        <v>0</v>
      </c>
      <c r="O30" s="75">
        <f t="shared" si="6"/>
        <v>0</v>
      </c>
      <c r="P30" s="75">
        <f t="shared" si="2"/>
        <v>0</v>
      </c>
      <c r="Q30" s="76">
        <f t="shared" si="7"/>
        <v>0</v>
      </c>
      <c r="R30" s="76">
        <f t="shared" si="8"/>
        <v>0</v>
      </c>
      <c r="S30" s="226">
        <f t="shared" si="9"/>
        <v>0</v>
      </c>
      <c r="T30" s="76">
        <f t="shared" si="3"/>
        <v>0</v>
      </c>
    </row>
    <row r="31" spans="1:20" x14ac:dyDescent="0.2">
      <c r="A31" s="90"/>
      <c r="B31" s="225"/>
      <c r="C31" s="91"/>
      <c r="D31" s="218"/>
      <c r="E31" s="142"/>
      <c r="F31" s="143"/>
      <c r="G31" s="222"/>
      <c r="H31" s="70" t="str">
        <f t="shared" si="10"/>
        <v/>
      </c>
      <c r="I31" s="91"/>
      <c r="J31" s="69" t="str">
        <f t="shared" si="4"/>
        <v/>
      </c>
      <c r="K31" s="221" t="str">
        <f t="shared" si="5"/>
        <v/>
      </c>
      <c r="L31" s="158" t="str">
        <f t="shared" si="11"/>
        <v/>
      </c>
      <c r="M31" s="76" t="str">
        <f t="shared" si="0"/>
        <v/>
      </c>
      <c r="N31" s="76">
        <f t="shared" si="1"/>
        <v>0</v>
      </c>
      <c r="O31" s="75">
        <f t="shared" si="6"/>
        <v>0</v>
      </c>
      <c r="P31" s="75">
        <f t="shared" si="2"/>
        <v>0</v>
      </c>
      <c r="Q31" s="76">
        <f t="shared" si="7"/>
        <v>0</v>
      </c>
      <c r="R31" s="76">
        <f t="shared" si="8"/>
        <v>0</v>
      </c>
      <c r="S31" s="226">
        <f t="shared" si="9"/>
        <v>0</v>
      </c>
      <c r="T31" s="76">
        <f t="shared" si="3"/>
        <v>0</v>
      </c>
    </row>
    <row r="32" spans="1:20" x14ac:dyDescent="0.2">
      <c r="A32" s="90"/>
      <c r="B32" s="225"/>
      <c r="C32" s="91"/>
      <c r="D32" s="218"/>
      <c r="E32" s="142"/>
      <c r="F32" s="143"/>
      <c r="G32" s="222"/>
      <c r="H32" s="70" t="str">
        <f t="shared" si="10"/>
        <v/>
      </c>
      <c r="I32" s="91"/>
      <c r="J32" s="69" t="str">
        <f t="shared" si="4"/>
        <v/>
      </c>
      <c r="K32" s="221" t="str">
        <f t="shared" si="5"/>
        <v/>
      </c>
      <c r="L32" s="158" t="str">
        <f t="shared" si="11"/>
        <v/>
      </c>
      <c r="M32" s="76" t="str">
        <f t="shared" si="0"/>
        <v/>
      </c>
      <c r="N32" s="76">
        <f t="shared" si="1"/>
        <v>0</v>
      </c>
      <c r="O32" s="75">
        <f t="shared" si="6"/>
        <v>0</v>
      </c>
      <c r="P32" s="75">
        <f t="shared" si="2"/>
        <v>0</v>
      </c>
      <c r="Q32" s="76">
        <f t="shared" si="7"/>
        <v>0</v>
      </c>
      <c r="R32" s="76">
        <f t="shared" si="8"/>
        <v>0</v>
      </c>
      <c r="S32" s="226">
        <f t="shared" si="9"/>
        <v>0</v>
      </c>
      <c r="T32" s="76">
        <f t="shared" si="3"/>
        <v>0</v>
      </c>
    </row>
    <row r="33" spans="1:20" x14ac:dyDescent="0.2">
      <c r="A33" s="90"/>
      <c r="B33" s="225"/>
      <c r="C33" s="91"/>
      <c r="D33" s="218"/>
      <c r="E33" s="142"/>
      <c r="F33" s="143"/>
      <c r="G33" s="222"/>
      <c r="H33" s="70" t="str">
        <f t="shared" si="10"/>
        <v/>
      </c>
      <c r="I33" s="91"/>
      <c r="J33" s="69" t="str">
        <f t="shared" si="4"/>
        <v/>
      </c>
      <c r="K33" s="221" t="str">
        <f t="shared" si="5"/>
        <v/>
      </c>
      <c r="L33" s="158" t="str">
        <f t="shared" si="11"/>
        <v/>
      </c>
      <c r="M33" s="76" t="str">
        <f t="shared" si="0"/>
        <v/>
      </c>
      <c r="N33" s="76">
        <f t="shared" si="1"/>
        <v>0</v>
      </c>
      <c r="O33" s="75">
        <f t="shared" si="6"/>
        <v>0</v>
      </c>
      <c r="P33" s="75">
        <f t="shared" si="2"/>
        <v>0</v>
      </c>
      <c r="Q33" s="76">
        <f t="shared" si="7"/>
        <v>0</v>
      </c>
      <c r="R33" s="76">
        <f t="shared" si="8"/>
        <v>0</v>
      </c>
      <c r="S33" s="226">
        <f t="shared" si="9"/>
        <v>0</v>
      </c>
      <c r="T33" s="76">
        <f t="shared" si="3"/>
        <v>0</v>
      </c>
    </row>
    <row r="34" spans="1:20" x14ac:dyDescent="0.2">
      <c r="A34" s="90"/>
      <c r="B34" s="225"/>
      <c r="C34" s="91"/>
      <c r="D34" s="218"/>
      <c r="E34" s="142"/>
      <c r="F34" s="143"/>
      <c r="G34" s="222"/>
      <c r="H34" s="70" t="str">
        <f t="shared" si="10"/>
        <v/>
      </c>
      <c r="I34" s="91"/>
      <c r="J34" s="69" t="str">
        <f t="shared" si="4"/>
        <v/>
      </c>
      <c r="K34" s="221" t="str">
        <f t="shared" si="5"/>
        <v/>
      </c>
      <c r="L34" s="158" t="str">
        <f t="shared" si="11"/>
        <v/>
      </c>
      <c r="M34" s="76" t="str">
        <f t="shared" si="0"/>
        <v/>
      </c>
      <c r="N34" s="76">
        <f t="shared" si="1"/>
        <v>0</v>
      </c>
      <c r="O34" s="75">
        <f t="shared" si="6"/>
        <v>0</v>
      </c>
      <c r="P34" s="75">
        <f t="shared" si="2"/>
        <v>0</v>
      </c>
      <c r="Q34" s="76">
        <f t="shared" si="7"/>
        <v>0</v>
      </c>
      <c r="R34" s="76">
        <f t="shared" si="8"/>
        <v>0</v>
      </c>
      <c r="S34" s="226">
        <f t="shared" si="9"/>
        <v>0</v>
      </c>
      <c r="T34" s="76">
        <f t="shared" si="3"/>
        <v>0</v>
      </c>
    </row>
    <row r="35" spans="1:20" x14ac:dyDescent="0.2">
      <c r="A35" s="90"/>
      <c r="B35" s="225"/>
      <c r="C35" s="91"/>
      <c r="D35" s="218"/>
      <c r="E35" s="142"/>
      <c r="F35" s="143"/>
      <c r="G35" s="222"/>
      <c r="H35" s="70" t="str">
        <f t="shared" si="10"/>
        <v/>
      </c>
      <c r="I35" s="91"/>
      <c r="J35" s="69" t="str">
        <f t="shared" si="4"/>
        <v/>
      </c>
      <c r="K35" s="221" t="str">
        <f t="shared" si="5"/>
        <v/>
      </c>
      <c r="L35" s="158" t="str">
        <f t="shared" si="11"/>
        <v/>
      </c>
      <c r="M35" s="76" t="str">
        <f t="shared" si="0"/>
        <v/>
      </c>
      <c r="N35" s="76">
        <f t="shared" si="1"/>
        <v>0</v>
      </c>
      <c r="O35" s="75">
        <f t="shared" si="6"/>
        <v>0</v>
      </c>
      <c r="P35" s="75">
        <f t="shared" si="2"/>
        <v>0</v>
      </c>
      <c r="Q35" s="76">
        <f t="shared" si="7"/>
        <v>0</v>
      </c>
      <c r="R35" s="76">
        <f t="shared" si="8"/>
        <v>0</v>
      </c>
      <c r="S35" s="226">
        <f t="shared" si="9"/>
        <v>0</v>
      </c>
      <c r="T35" s="76">
        <f t="shared" si="3"/>
        <v>0</v>
      </c>
    </row>
    <row r="36" spans="1:20" x14ac:dyDescent="0.2">
      <c r="A36" s="90"/>
      <c r="B36" s="225"/>
      <c r="C36" s="91"/>
      <c r="D36" s="218"/>
      <c r="E36" s="142"/>
      <c r="F36" s="143"/>
      <c r="G36" s="222"/>
      <c r="H36" s="70" t="str">
        <f t="shared" si="10"/>
        <v/>
      </c>
      <c r="I36" s="91"/>
      <c r="J36" s="69" t="str">
        <f t="shared" si="4"/>
        <v/>
      </c>
      <c r="K36" s="221" t="str">
        <f t="shared" si="5"/>
        <v/>
      </c>
      <c r="L36" s="158" t="str">
        <f t="shared" si="11"/>
        <v/>
      </c>
      <c r="M36" s="76" t="str">
        <f t="shared" si="0"/>
        <v/>
      </c>
      <c r="N36" s="76">
        <f t="shared" si="1"/>
        <v>0</v>
      </c>
      <c r="O36" s="75">
        <f t="shared" si="6"/>
        <v>0</v>
      </c>
      <c r="P36" s="75">
        <f t="shared" si="2"/>
        <v>0</v>
      </c>
      <c r="Q36" s="76">
        <f t="shared" si="7"/>
        <v>0</v>
      </c>
      <c r="R36" s="76">
        <f t="shared" si="8"/>
        <v>0</v>
      </c>
      <c r="S36" s="226">
        <f t="shared" si="9"/>
        <v>0</v>
      </c>
      <c r="T36" s="76">
        <f t="shared" si="3"/>
        <v>0</v>
      </c>
    </row>
    <row r="37" spans="1:20" x14ac:dyDescent="0.2">
      <c r="A37" s="90"/>
      <c r="B37" s="225"/>
      <c r="C37" s="91"/>
      <c r="D37" s="218"/>
      <c r="E37" s="142"/>
      <c r="F37" s="143"/>
      <c r="G37" s="222"/>
      <c r="H37" s="70" t="str">
        <f t="shared" si="10"/>
        <v/>
      </c>
      <c r="I37" s="91"/>
      <c r="J37" s="69" t="str">
        <f t="shared" si="4"/>
        <v/>
      </c>
      <c r="K37" s="221" t="str">
        <f t="shared" si="5"/>
        <v/>
      </c>
      <c r="L37" s="158" t="str">
        <f t="shared" si="11"/>
        <v/>
      </c>
      <c r="M37" s="76" t="str">
        <f t="shared" si="0"/>
        <v/>
      </c>
      <c r="N37" s="76">
        <f t="shared" si="1"/>
        <v>0</v>
      </c>
      <c r="O37" s="75">
        <f t="shared" si="6"/>
        <v>0</v>
      </c>
      <c r="P37" s="75">
        <f t="shared" si="2"/>
        <v>0</v>
      </c>
      <c r="Q37" s="76">
        <f t="shared" si="7"/>
        <v>0</v>
      </c>
      <c r="R37" s="76">
        <f t="shared" si="8"/>
        <v>0</v>
      </c>
      <c r="S37" s="226">
        <f t="shared" si="9"/>
        <v>0</v>
      </c>
      <c r="T37" s="76">
        <f t="shared" si="3"/>
        <v>0</v>
      </c>
    </row>
    <row r="38" spans="1:20" x14ac:dyDescent="0.2">
      <c r="A38" s="90"/>
      <c r="B38" s="225"/>
      <c r="C38" s="91"/>
      <c r="D38" s="218"/>
      <c r="E38" s="142"/>
      <c r="F38" s="143"/>
      <c r="G38" s="222"/>
      <c r="H38" s="70" t="str">
        <f t="shared" si="10"/>
        <v/>
      </c>
      <c r="I38" s="91"/>
      <c r="J38" s="69" t="str">
        <f t="shared" si="4"/>
        <v/>
      </c>
      <c r="K38" s="221" t="str">
        <f t="shared" si="5"/>
        <v/>
      </c>
      <c r="L38" s="158" t="str">
        <f t="shared" si="11"/>
        <v/>
      </c>
      <c r="M38" s="76" t="str">
        <f t="shared" si="0"/>
        <v/>
      </c>
      <c r="N38" s="76">
        <f t="shared" si="1"/>
        <v>0</v>
      </c>
      <c r="O38" s="75">
        <f t="shared" si="6"/>
        <v>0</v>
      </c>
      <c r="P38" s="75">
        <f t="shared" si="2"/>
        <v>0</v>
      </c>
      <c r="Q38" s="76">
        <f t="shared" si="7"/>
        <v>0</v>
      </c>
      <c r="R38" s="76">
        <f t="shared" si="8"/>
        <v>0</v>
      </c>
      <c r="S38" s="226">
        <f t="shared" si="9"/>
        <v>0</v>
      </c>
      <c r="T38" s="76">
        <f t="shared" si="3"/>
        <v>0</v>
      </c>
    </row>
    <row r="39" spans="1:20" x14ac:dyDescent="0.2">
      <c r="A39" s="90"/>
      <c r="B39" s="225"/>
      <c r="C39" s="91"/>
      <c r="D39" s="218"/>
      <c r="E39" s="142"/>
      <c r="F39" s="143"/>
      <c r="G39" s="222"/>
      <c r="H39" s="70" t="str">
        <f t="shared" si="10"/>
        <v/>
      </c>
      <c r="I39" s="91"/>
      <c r="J39" s="69" t="str">
        <f t="shared" si="4"/>
        <v/>
      </c>
      <c r="K39" s="221" t="str">
        <f t="shared" si="5"/>
        <v/>
      </c>
      <c r="L39" s="158" t="str">
        <f t="shared" si="11"/>
        <v/>
      </c>
      <c r="M39" s="76" t="str">
        <f t="shared" si="0"/>
        <v/>
      </c>
      <c r="N39" s="76">
        <f t="shared" si="1"/>
        <v>0</v>
      </c>
      <c r="O39" s="75">
        <f t="shared" si="6"/>
        <v>0</v>
      </c>
      <c r="P39" s="75">
        <f t="shared" si="2"/>
        <v>0</v>
      </c>
      <c r="Q39" s="76">
        <f t="shared" si="7"/>
        <v>0</v>
      </c>
      <c r="R39" s="76">
        <f t="shared" si="8"/>
        <v>0</v>
      </c>
      <c r="S39" s="226">
        <f t="shared" si="9"/>
        <v>0</v>
      </c>
      <c r="T39" s="76">
        <f t="shared" si="3"/>
        <v>0</v>
      </c>
    </row>
    <row r="40" spans="1:20" x14ac:dyDescent="0.2">
      <c r="A40" s="90"/>
      <c r="B40" s="225"/>
      <c r="C40" s="91"/>
      <c r="D40" s="218"/>
      <c r="E40" s="142"/>
      <c r="F40" s="143"/>
      <c r="G40" s="222"/>
      <c r="H40" s="70" t="str">
        <f t="shared" si="10"/>
        <v/>
      </c>
      <c r="I40" s="91"/>
      <c r="J40" s="69" t="str">
        <f t="shared" si="4"/>
        <v/>
      </c>
      <c r="K40" s="221" t="str">
        <f t="shared" si="5"/>
        <v/>
      </c>
      <c r="L40" s="158" t="str">
        <f t="shared" si="11"/>
        <v/>
      </c>
      <c r="M40" s="76" t="str">
        <f t="shared" ref="M40:M71" si="12">IF(C40&gt;0,IF(D40&gt;0,IF(J40&lt;=3470,$A$84,IF(J40&gt;=4340,$A$86,$A$85)),IF(E40&gt;0,IF(C40/E40&gt;=4340,$A$86,$T$7),"")),"")</f>
        <v/>
      </c>
      <c r="N40" s="76">
        <f t="shared" si="1"/>
        <v>0</v>
      </c>
      <c r="O40" s="75">
        <f t="shared" si="6"/>
        <v>0</v>
      </c>
      <c r="P40" s="75">
        <f t="shared" ref="P40:P71" si="13">IF(AND(M40=$A$85,ISBLANK(G40)),1,0)</f>
        <v>0</v>
      </c>
      <c r="Q40" s="76">
        <f t="shared" si="7"/>
        <v>0</v>
      </c>
      <c r="R40" s="76">
        <f t="shared" si="8"/>
        <v>0</v>
      </c>
      <c r="S40" s="226">
        <f t="shared" si="9"/>
        <v>0</v>
      </c>
      <c r="T40" s="76">
        <f t="shared" ref="T40:T71" si="14">IF(AND(C40*MAX(D40:E40)&gt;0,M40&lt;&gt;$A$84,M40&lt;&gt;$A$85,M40&lt;&gt;$A$86),1,0)</f>
        <v>0</v>
      </c>
    </row>
    <row r="41" spans="1:20" x14ac:dyDescent="0.2">
      <c r="A41" s="90"/>
      <c r="B41" s="225"/>
      <c r="C41" s="91"/>
      <c r="D41" s="218"/>
      <c r="E41" s="142"/>
      <c r="F41" s="143"/>
      <c r="G41" s="222"/>
      <c r="H41" s="70" t="str">
        <f t="shared" si="10"/>
        <v/>
      </c>
      <c r="I41" s="91"/>
      <c r="J41" s="69" t="str">
        <f t="shared" si="4"/>
        <v/>
      </c>
      <c r="K41" s="221" t="str">
        <f t="shared" si="5"/>
        <v/>
      </c>
      <c r="L41" s="158" t="str">
        <f t="shared" si="11"/>
        <v/>
      </c>
      <c r="M41" s="76" t="str">
        <f t="shared" si="12"/>
        <v/>
      </c>
      <c r="N41" s="76">
        <f t="shared" si="1"/>
        <v>0</v>
      </c>
      <c r="O41" s="75">
        <f t="shared" si="6"/>
        <v>0</v>
      </c>
      <c r="P41" s="75">
        <f t="shared" si="13"/>
        <v>0</v>
      </c>
      <c r="Q41" s="76">
        <f t="shared" si="7"/>
        <v>0</v>
      </c>
      <c r="R41" s="76">
        <f t="shared" si="8"/>
        <v>0</v>
      </c>
      <c r="S41" s="226">
        <f t="shared" si="9"/>
        <v>0</v>
      </c>
      <c r="T41" s="76">
        <f t="shared" si="14"/>
        <v>0</v>
      </c>
    </row>
    <row r="42" spans="1:20" x14ac:dyDescent="0.2">
      <c r="A42" s="90"/>
      <c r="B42" s="225"/>
      <c r="C42" s="91"/>
      <c r="D42" s="218"/>
      <c r="E42" s="142"/>
      <c r="F42" s="143"/>
      <c r="G42" s="222"/>
      <c r="H42" s="70" t="str">
        <f t="shared" si="10"/>
        <v/>
      </c>
      <c r="I42" s="91"/>
      <c r="J42" s="69" t="str">
        <f t="shared" si="4"/>
        <v/>
      </c>
      <c r="K42" s="221" t="str">
        <f t="shared" si="5"/>
        <v/>
      </c>
      <c r="L42" s="158" t="str">
        <f t="shared" si="11"/>
        <v/>
      </c>
      <c r="M42" s="76" t="str">
        <f t="shared" si="12"/>
        <v/>
      </c>
      <c r="N42" s="76">
        <f t="shared" si="1"/>
        <v>0</v>
      </c>
      <c r="O42" s="75">
        <f t="shared" si="6"/>
        <v>0</v>
      </c>
      <c r="P42" s="75">
        <f t="shared" si="13"/>
        <v>0</v>
      </c>
      <c r="Q42" s="76">
        <f t="shared" si="7"/>
        <v>0</v>
      </c>
      <c r="R42" s="76">
        <f t="shared" si="8"/>
        <v>0</v>
      </c>
      <c r="S42" s="226">
        <f t="shared" si="9"/>
        <v>0</v>
      </c>
      <c r="T42" s="76">
        <f t="shared" si="14"/>
        <v>0</v>
      </c>
    </row>
    <row r="43" spans="1:20" x14ac:dyDescent="0.2">
      <c r="A43" s="90"/>
      <c r="B43" s="225"/>
      <c r="C43" s="91"/>
      <c r="D43" s="218"/>
      <c r="E43" s="142"/>
      <c r="F43" s="143"/>
      <c r="G43" s="222"/>
      <c r="H43" s="70" t="str">
        <f t="shared" si="10"/>
        <v/>
      </c>
      <c r="I43" s="91"/>
      <c r="J43" s="69" t="str">
        <f t="shared" si="4"/>
        <v/>
      </c>
      <c r="K43" s="221" t="str">
        <f t="shared" si="5"/>
        <v/>
      </c>
      <c r="L43" s="158" t="str">
        <f t="shared" si="11"/>
        <v/>
      </c>
      <c r="M43" s="76" t="str">
        <f t="shared" si="12"/>
        <v/>
      </c>
      <c r="N43" s="76">
        <f t="shared" si="1"/>
        <v>0</v>
      </c>
      <c r="O43" s="75">
        <f t="shared" si="6"/>
        <v>0</v>
      </c>
      <c r="P43" s="75">
        <f t="shared" si="13"/>
        <v>0</v>
      </c>
      <c r="Q43" s="76">
        <f t="shared" si="7"/>
        <v>0</v>
      </c>
      <c r="R43" s="76">
        <f t="shared" si="8"/>
        <v>0</v>
      </c>
      <c r="S43" s="226">
        <f t="shared" si="9"/>
        <v>0</v>
      </c>
      <c r="T43" s="76">
        <f t="shared" si="14"/>
        <v>0</v>
      </c>
    </row>
    <row r="44" spans="1:20" x14ac:dyDescent="0.2">
      <c r="A44" s="90"/>
      <c r="B44" s="225"/>
      <c r="C44" s="91"/>
      <c r="D44" s="218"/>
      <c r="E44" s="142"/>
      <c r="F44" s="143"/>
      <c r="G44" s="222"/>
      <c r="H44" s="70" t="str">
        <f t="shared" si="10"/>
        <v/>
      </c>
      <c r="I44" s="91"/>
      <c r="J44" s="69" t="str">
        <f t="shared" si="4"/>
        <v/>
      </c>
      <c r="K44" s="221" t="str">
        <f t="shared" si="5"/>
        <v/>
      </c>
      <c r="L44" s="158" t="str">
        <f t="shared" si="11"/>
        <v/>
      </c>
      <c r="M44" s="76" t="str">
        <f t="shared" si="12"/>
        <v/>
      </c>
      <c r="N44" s="76">
        <f t="shared" si="1"/>
        <v>0</v>
      </c>
      <c r="O44" s="75">
        <f t="shared" si="6"/>
        <v>0</v>
      </c>
      <c r="P44" s="75">
        <f t="shared" si="13"/>
        <v>0</v>
      </c>
      <c r="Q44" s="76">
        <f t="shared" si="7"/>
        <v>0</v>
      </c>
      <c r="R44" s="76">
        <f t="shared" si="8"/>
        <v>0</v>
      </c>
      <c r="S44" s="226">
        <f t="shared" si="9"/>
        <v>0</v>
      </c>
      <c r="T44" s="76">
        <f t="shared" si="14"/>
        <v>0</v>
      </c>
    </row>
    <row r="45" spans="1:20" x14ac:dyDescent="0.2">
      <c r="A45" s="90"/>
      <c r="B45" s="225"/>
      <c r="C45" s="91"/>
      <c r="D45" s="218"/>
      <c r="E45" s="142"/>
      <c r="F45" s="143"/>
      <c r="G45" s="222"/>
      <c r="H45" s="70" t="str">
        <f t="shared" si="10"/>
        <v/>
      </c>
      <c r="I45" s="91"/>
      <c r="J45" s="69" t="str">
        <f t="shared" si="4"/>
        <v/>
      </c>
      <c r="K45" s="221" t="str">
        <f t="shared" si="5"/>
        <v/>
      </c>
      <c r="L45" s="158" t="str">
        <f t="shared" si="11"/>
        <v/>
      </c>
      <c r="M45" s="76" t="str">
        <f t="shared" si="12"/>
        <v/>
      </c>
      <c r="N45" s="76">
        <f t="shared" si="1"/>
        <v>0</v>
      </c>
      <c r="O45" s="75">
        <f t="shared" si="6"/>
        <v>0</v>
      </c>
      <c r="P45" s="75">
        <f t="shared" si="13"/>
        <v>0</v>
      </c>
      <c r="Q45" s="76">
        <f t="shared" si="7"/>
        <v>0</v>
      </c>
      <c r="R45" s="76">
        <f t="shared" si="8"/>
        <v>0</v>
      </c>
      <c r="S45" s="226">
        <f t="shared" si="9"/>
        <v>0</v>
      </c>
      <c r="T45" s="76">
        <f t="shared" si="14"/>
        <v>0</v>
      </c>
    </row>
    <row r="46" spans="1:20" x14ac:dyDescent="0.2">
      <c r="A46" s="90"/>
      <c r="B46" s="225"/>
      <c r="C46" s="91"/>
      <c r="D46" s="218"/>
      <c r="E46" s="142"/>
      <c r="F46" s="143"/>
      <c r="G46" s="222"/>
      <c r="H46" s="70" t="str">
        <f t="shared" si="10"/>
        <v/>
      </c>
      <c r="I46" s="91"/>
      <c r="J46" s="69" t="str">
        <f t="shared" si="4"/>
        <v/>
      </c>
      <c r="K46" s="221" t="str">
        <f t="shared" si="5"/>
        <v/>
      </c>
      <c r="L46" s="158" t="str">
        <f t="shared" si="11"/>
        <v/>
      </c>
      <c r="M46" s="76" t="str">
        <f t="shared" si="12"/>
        <v/>
      </c>
      <c r="N46" s="76">
        <f t="shared" si="1"/>
        <v>0</v>
      </c>
      <c r="O46" s="75">
        <f t="shared" si="6"/>
        <v>0</v>
      </c>
      <c r="P46" s="75">
        <f t="shared" si="13"/>
        <v>0</v>
      </c>
      <c r="Q46" s="76">
        <f t="shared" si="7"/>
        <v>0</v>
      </c>
      <c r="R46" s="76">
        <f t="shared" si="8"/>
        <v>0</v>
      </c>
      <c r="S46" s="226">
        <f t="shared" si="9"/>
        <v>0</v>
      </c>
      <c r="T46" s="76">
        <f t="shared" si="14"/>
        <v>0</v>
      </c>
    </row>
    <row r="47" spans="1:20" x14ac:dyDescent="0.2">
      <c r="A47" s="90"/>
      <c r="B47" s="225"/>
      <c r="C47" s="91"/>
      <c r="D47" s="218"/>
      <c r="E47" s="142"/>
      <c r="F47" s="143"/>
      <c r="G47" s="222"/>
      <c r="H47" s="70" t="str">
        <f t="shared" si="10"/>
        <v/>
      </c>
      <c r="I47" s="91"/>
      <c r="J47" s="69" t="str">
        <f t="shared" si="4"/>
        <v/>
      </c>
      <c r="K47" s="221" t="str">
        <f t="shared" si="5"/>
        <v/>
      </c>
      <c r="L47" s="158" t="str">
        <f t="shared" si="11"/>
        <v/>
      </c>
      <c r="M47" s="76" t="str">
        <f t="shared" si="12"/>
        <v/>
      </c>
      <c r="N47" s="76">
        <f t="shared" si="1"/>
        <v>0</v>
      </c>
      <c r="O47" s="75">
        <f t="shared" si="6"/>
        <v>0</v>
      </c>
      <c r="P47" s="75">
        <f t="shared" si="13"/>
        <v>0</v>
      </c>
      <c r="Q47" s="76">
        <f t="shared" si="7"/>
        <v>0</v>
      </c>
      <c r="R47" s="76">
        <f t="shared" si="8"/>
        <v>0</v>
      </c>
      <c r="S47" s="226">
        <f t="shared" si="9"/>
        <v>0</v>
      </c>
      <c r="T47" s="76">
        <f t="shared" si="14"/>
        <v>0</v>
      </c>
    </row>
    <row r="48" spans="1:20" x14ac:dyDescent="0.2">
      <c r="A48" s="90"/>
      <c r="B48" s="225"/>
      <c r="C48" s="91"/>
      <c r="D48" s="218"/>
      <c r="E48" s="142"/>
      <c r="F48" s="143"/>
      <c r="G48" s="222"/>
      <c r="H48" s="70" t="str">
        <f t="shared" si="10"/>
        <v/>
      </c>
      <c r="I48" s="91"/>
      <c r="J48" s="69" t="str">
        <f t="shared" si="4"/>
        <v/>
      </c>
      <c r="K48" s="221" t="str">
        <f t="shared" si="5"/>
        <v/>
      </c>
      <c r="L48" s="158" t="str">
        <f t="shared" si="11"/>
        <v/>
      </c>
      <c r="M48" s="76" t="str">
        <f t="shared" si="12"/>
        <v/>
      </c>
      <c r="N48" s="76">
        <f t="shared" si="1"/>
        <v>0</v>
      </c>
      <c r="O48" s="75">
        <f t="shared" si="6"/>
        <v>0</v>
      </c>
      <c r="P48" s="75">
        <f t="shared" si="13"/>
        <v>0</v>
      </c>
      <c r="Q48" s="76">
        <f t="shared" si="7"/>
        <v>0</v>
      </c>
      <c r="R48" s="76">
        <f t="shared" si="8"/>
        <v>0</v>
      </c>
      <c r="S48" s="226">
        <f t="shared" si="9"/>
        <v>0</v>
      </c>
      <c r="T48" s="76">
        <f t="shared" si="14"/>
        <v>0</v>
      </c>
    </row>
    <row r="49" spans="1:20" x14ac:dyDescent="0.2">
      <c r="A49" s="90"/>
      <c r="B49" s="225"/>
      <c r="C49" s="91"/>
      <c r="D49" s="218"/>
      <c r="E49" s="142"/>
      <c r="F49" s="143"/>
      <c r="G49" s="222"/>
      <c r="H49" s="70" t="str">
        <f t="shared" si="10"/>
        <v/>
      </c>
      <c r="I49" s="91"/>
      <c r="J49" s="69" t="str">
        <f t="shared" si="4"/>
        <v/>
      </c>
      <c r="K49" s="221" t="str">
        <f t="shared" si="5"/>
        <v/>
      </c>
      <c r="L49" s="158" t="str">
        <f t="shared" si="11"/>
        <v/>
      </c>
      <c r="M49" s="76" t="str">
        <f t="shared" si="12"/>
        <v/>
      </c>
      <c r="N49" s="76">
        <f t="shared" si="1"/>
        <v>0</v>
      </c>
      <c r="O49" s="75">
        <f t="shared" si="6"/>
        <v>0</v>
      </c>
      <c r="P49" s="75">
        <f t="shared" si="13"/>
        <v>0</v>
      </c>
      <c r="Q49" s="76">
        <f t="shared" si="7"/>
        <v>0</v>
      </c>
      <c r="R49" s="76">
        <f t="shared" si="8"/>
        <v>0</v>
      </c>
      <c r="S49" s="226">
        <f t="shared" si="9"/>
        <v>0</v>
      </c>
      <c r="T49" s="76">
        <f t="shared" si="14"/>
        <v>0</v>
      </c>
    </row>
    <row r="50" spans="1:20" x14ac:dyDescent="0.2">
      <c r="A50" s="90"/>
      <c r="B50" s="225"/>
      <c r="C50" s="91"/>
      <c r="D50" s="218"/>
      <c r="E50" s="142"/>
      <c r="F50" s="143"/>
      <c r="G50" s="222"/>
      <c r="H50" s="70" t="str">
        <f t="shared" si="10"/>
        <v/>
      </c>
      <c r="I50" s="91"/>
      <c r="J50" s="69" t="str">
        <f t="shared" si="4"/>
        <v/>
      </c>
      <c r="K50" s="221" t="str">
        <f t="shared" si="5"/>
        <v/>
      </c>
      <c r="L50" s="158" t="str">
        <f t="shared" si="11"/>
        <v/>
      </c>
      <c r="M50" s="76" t="str">
        <f t="shared" si="12"/>
        <v/>
      </c>
      <c r="N50" s="76">
        <f t="shared" si="1"/>
        <v>0</v>
      </c>
      <c r="O50" s="75">
        <f t="shared" si="6"/>
        <v>0</v>
      </c>
      <c r="P50" s="75">
        <f t="shared" si="13"/>
        <v>0</v>
      </c>
      <c r="Q50" s="76">
        <f t="shared" si="7"/>
        <v>0</v>
      </c>
      <c r="R50" s="76">
        <f t="shared" si="8"/>
        <v>0</v>
      </c>
      <c r="S50" s="226">
        <f t="shared" si="9"/>
        <v>0</v>
      </c>
      <c r="T50" s="76">
        <f t="shared" si="14"/>
        <v>0</v>
      </c>
    </row>
    <row r="51" spans="1:20" x14ac:dyDescent="0.2">
      <c r="A51" s="90"/>
      <c r="B51" s="225"/>
      <c r="C51" s="91"/>
      <c r="D51" s="218"/>
      <c r="E51" s="142"/>
      <c r="F51" s="143"/>
      <c r="G51" s="222"/>
      <c r="H51" s="70" t="str">
        <f t="shared" si="10"/>
        <v/>
      </c>
      <c r="I51" s="91"/>
      <c r="J51" s="69" t="str">
        <f t="shared" si="4"/>
        <v/>
      </c>
      <c r="K51" s="221" t="str">
        <f t="shared" si="5"/>
        <v/>
      </c>
      <c r="L51" s="158" t="str">
        <f t="shared" si="11"/>
        <v/>
      </c>
      <c r="M51" s="76" t="str">
        <f t="shared" si="12"/>
        <v/>
      </c>
      <c r="N51" s="76">
        <f t="shared" si="1"/>
        <v>0</v>
      </c>
      <c r="O51" s="75">
        <f t="shared" si="6"/>
        <v>0</v>
      </c>
      <c r="P51" s="75">
        <f t="shared" si="13"/>
        <v>0</v>
      </c>
      <c r="Q51" s="76">
        <f t="shared" si="7"/>
        <v>0</v>
      </c>
      <c r="R51" s="76">
        <f t="shared" si="8"/>
        <v>0</v>
      </c>
      <c r="S51" s="226">
        <f t="shared" si="9"/>
        <v>0</v>
      </c>
      <c r="T51" s="76">
        <f t="shared" si="14"/>
        <v>0</v>
      </c>
    </row>
    <row r="52" spans="1:20" x14ac:dyDescent="0.2">
      <c r="A52" s="90"/>
      <c r="B52" s="225"/>
      <c r="C52" s="91"/>
      <c r="D52" s="218"/>
      <c r="E52" s="142"/>
      <c r="F52" s="143"/>
      <c r="G52" s="222"/>
      <c r="H52" s="70" t="str">
        <f t="shared" si="10"/>
        <v/>
      </c>
      <c r="I52" s="91"/>
      <c r="J52" s="69" t="str">
        <f t="shared" si="4"/>
        <v/>
      </c>
      <c r="K52" s="221" t="str">
        <f t="shared" si="5"/>
        <v/>
      </c>
      <c r="L52" s="158" t="str">
        <f t="shared" si="11"/>
        <v/>
      </c>
      <c r="M52" s="76" t="str">
        <f t="shared" si="12"/>
        <v/>
      </c>
      <c r="N52" s="76">
        <f t="shared" si="1"/>
        <v>0</v>
      </c>
      <c r="O52" s="75">
        <f t="shared" si="6"/>
        <v>0</v>
      </c>
      <c r="P52" s="75">
        <f t="shared" si="13"/>
        <v>0</v>
      </c>
      <c r="Q52" s="76">
        <f t="shared" si="7"/>
        <v>0</v>
      </c>
      <c r="R52" s="76">
        <f t="shared" si="8"/>
        <v>0</v>
      </c>
      <c r="S52" s="226">
        <f t="shared" si="9"/>
        <v>0</v>
      </c>
      <c r="T52" s="76">
        <f t="shared" si="14"/>
        <v>0</v>
      </c>
    </row>
    <row r="53" spans="1:20" x14ac:dyDescent="0.2">
      <c r="A53" s="90"/>
      <c r="B53" s="225"/>
      <c r="C53" s="91"/>
      <c r="D53" s="218"/>
      <c r="E53" s="142"/>
      <c r="F53" s="143"/>
      <c r="G53" s="222"/>
      <c r="H53" s="70" t="str">
        <f t="shared" si="10"/>
        <v/>
      </c>
      <c r="I53" s="91"/>
      <c r="J53" s="69" t="str">
        <f t="shared" si="4"/>
        <v/>
      </c>
      <c r="K53" s="221" t="str">
        <f t="shared" si="5"/>
        <v/>
      </c>
      <c r="L53" s="158" t="str">
        <f t="shared" si="11"/>
        <v/>
      </c>
      <c r="M53" s="76" t="str">
        <f t="shared" si="12"/>
        <v/>
      </c>
      <c r="N53" s="76">
        <f t="shared" si="1"/>
        <v>0</v>
      </c>
      <c r="O53" s="75">
        <f t="shared" si="6"/>
        <v>0</v>
      </c>
      <c r="P53" s="75">
        <f t="shared" si="13"/>
        <v>0</v>
      </c>
      <c r="Q53" s="76">
        <f t="shared" si="7"/>
        <v>0</v>
      </c>
      <c r="R53" s="76">
        <f t="shared" si="8"/>
        <v>0</v>
      </c>
      <c r="S53" s="226">
        <f t="shared" si="9"/>
        <v>0</v>
      </c>
      <c r="T53" s="76">
        <f t="shared" si="14"/>
        <v>0</v>
      </c>
    </row>
    <row r="54" spans="1:20" x14ac:dyDescent="0.2">
      <c r="A54" s="90"/>
      <c r="B54" s="225"/>
      <c r="C54" s="91"/>
      <c r="D54" s="218"/>
      <c r="E54" s="142"/>
      <c r="F54" s="143"/>
      <c r="G54" s="222"/>
      <c r="H54" s="70" t="str">
        <f t="shared" si="10"/>
        <v/>
      </c>
      <c r="I54" s="91"/>
      <c r="J54" s="69" t="str">
        <f t="shared" si="4"/>
        <v/>
      </c>
      <c r="K54" s="221" t="str">
        <f t="shared" si="5"/>
        <v/>
      </c>
      <c r="L54" s="158" t="str">
        <f t="shared" si="11"/>
        <v/>
      </c>
      <c r="M54" s="76" t="str">
        <f t="shared" si="12"/>
        <v/>
      </c>
      <c r="N54" s="76">
        <f t="shared" si="1"/>
        <v>0</v>
      </c>
      <c r="O54" s="75">
        <f t="shared" si="6"/>
        <v>0</v>
      </c>
      <c r="P54" s="75">
        <f t="shared" si="13"/>
        <v>0</v>
      </c>
      <c r="Q54" s="76">
        <f t="shared" si="7"/>
        <v>0</v>
      </c>
      <c r="R54" s="76">
        <f t="shared" si="8"/>
        <v>0</v>
      </c>
      <c r="S54" s="226">
        <f t="shared" si="9"/>
        <v>0</v>
      </c>
      <c r="T54" s="76">
        <f t="shared" si="14"/>
        <v>0</v>
      </c>
    </row>
    <row r="55" spans="1:20" x14ac:dyDescent="0.2">
      <c r="A55" s="90"/>
      <c r="B55" s="225"/>
      <c r="C55" s="91"/>
      <c r="D55" s="218"/>
      <c r="E55" s="142"/>
      <c r="F55" s="143"/>
      <c r="G55" s="222"/>
      <c r="H55" s="70" t="str">
        <f t="shared" si="10"/>
        <v/>
      </c>
      <c r="I55" s="91"/>
      <c r="J55" s="69" t="str">
        <f t="shared" si="4"/>
        <v/>
      </c>
      <c r="K55" s="221" t="str">
        <f t="shared" si="5"/>
        <v/>
      </c>
      <c r="L55" s="158" t="str">
        <f t="shared" si="11"/>
        <v/>
      </c>
      <c r="M55" s="76" t="str">
        <f t="shared" si="12"/>
        <v/>
      </c>
      <c r="N55" s="76">
        <f t="shared" si="1"/>
        <v>0</v>
      </c>
      <c r="O55" s="75">
        <f t="shared" si="6"/>
        <v>0</v>
      </c>
      <c r="P55" s="75">
        <f t="shared" si="13"/>
        <v>0</v>
      </c>
      <c r="Q55" s="76">
        <f t="shared" si="7"/>
        <v>0</v>
      </c>
      <c r="R55" s="76">
        <f t="shared" si="8"/>
        <v>0</v>
      </c>
      <c r="S55" s="226">
        <f t="shared" si="9"/>
        <v>0</v>
      </c>
      <c r="T55" s="76">
        <f t="shared" si="14"/>
        <v>0</v>
      </c>
    </row>
    <row r="56" spans="1:20" x14ac:dyDescent="0.2">
      <c r="A56" s="90"/>
      <c r="B56" s="225"/>
      <c r="C56" s="91"/>
      <c r="D56" s="218"/>
      <c r="E56" s="142"/>
      <c r="F56" s="143"/>
      <c r="G56" s="222"/>
      <c r="H56" s="70" t="str">
        <f t="shared" si="10"/>
        <v/>
      </c>
      <c r="I56" s="91"/>
      <c r="J56" s="69" t="str">
        <f t="shared" si="4"/>
        <v/>
      </c>
      <c r="K56" s="221" t="str">
        <f t="shared" si="5"/>
        <v/>
      </c>
      <c r="L56" s="158" t="str">
        <f t="shared" si="11"/>
        <v/>
      </c>
      <c r="M56" s="76" t="str">
        <f t="shared" si="12"/>
        <v/>
      </c>
      <c r="N56" s="76">
        <f t="shared" si="1"/>
        <v>0</v>
      </c>
      <c r="O56" s="75">
        <f t="shared" si="6"/>
        <v>0</v>
      </c>
      <c r="P56" s="75">
        <f t="shared" si="13"/>
        <v>0</v>
      </c>
      <c r="Q56" s="76">
        <f t="shared" si="7"/>
        <v>0</v>
      </c>
      <c r="R56" s="76">
        <f t="shared" si="8"/>
        <v>0</v>
      </c>
      <c r="S56" s="226">
        <f t="shared" si="9"/>
        <v>0</v>
      </c>
      <c r="T56" s="76">
        <f t="shared" si="14"/>
        <v>0</v>
      </c>
    </row>
    <row r="57" spans="1:20" x14ac:dyDescent="0.2">
      <c r="A57" s="90"/>
      <c r="B57" s="225"/>
      <c r="C57" s="91"/>
      <c r="D57" s="218"/>
      <c r="E57" s="142"/>
      <c r="F57" s="143"/>
      <c r="G57" s="222"/>
      <c r="H57" s="70" t="str">
        <f t="shared" si="10"/>
        <v/>
      </c>
      <c r="I57" s="91"/>
      <c r="J57" s="69" t="str">
        <f t="shared" si="4"/>
        <v/>
      </c>
      <c r="K57" s="221" t="str">
        <f t="shared" si="5"/>
        <v/>
      </c>
      <c r="L57" s="158" t="str">
        <f t="shared" si="11"/>
        <v/>
      </c>
      <c r="M57" s="76" t="str">
        <f t="shared" si="12"/>
        <v/>
      </c>
      <c r="N57" s="76">
        <f t="shared" si="1"/>
        <v>0</v>
      </c>
      <c r="O57" s="75">
        <f t="shared" si="6"/>
        <v>0</v>
      </c>
      <c r="P57" s="75">
        <f t="shared" si="13"/>
        <v>0</v>
      </c>
      <c r="Q57" s="76">
        <f t="shared" si="7"/>
        <v>0</v>
      </c>
      <c r="R57" s="76">
        <f t="shared" si="8"/>
        <v>0</v>
      </c>
      <c r="S57" s="226">
        <f t="shared" si="9"/>
        <v>0</v>
      </c>
      <c r="T57" s="76">
        <f t="shared" si="14"/>
        <v>0</v>
      </c>
    </row>
    <row r="58" spans="1:20" x14ac:dyDescent="0.2">
      <c r="A58" s="90"/>
      <c r="B58" s="225"/>
      <c r="C58" s="91"/>
      <c r="D58" s="218"/>
      <c r="E58" s="142"/>
      <c r="F58" s="143"/>
      <c r="G58" s="222"/>
      <c r="H58" s="70" t="str">
        <f t="shared" si="10"/>
        <v/>
      </c>
      <c r="I58" s="91"/>
      <c r="J58" s="69" t="str">
        <f t="shared" si="4"/>
        <v/>
      </c>
      <c r="K58" s="221" t="str">
        <f t="shared" si="5"/>
        <v/>
      </c>
      <c r="L58" s="158" t="str">
        <f t="shared" si="11"/>
        <v/>
      </c>
      <c r="M58" s="76" t="str">
        <f t="shared" si="12"/>
        <v/>
      </c>
      <c r="N58" s="76">
        <f t="shared" si="1"/>
        <v>0</v>
      </c>
      <c r="O58" s="75">
        <f t="shared" si="6"/>
        <v>0</v>
      </c>
      <c r="P58" s="75">
        <f t="shared" si="13"/>
        <v>0</v>
      </c>
      <c r="Q58" s="76">
        <f t="shared" si="7"/>
        <v>0</v>
      </c>
      <c r="R58" s="76">
        <f t="shared" si="8"/>
        <v>0</v>
      </c>
      <c r="S58" s="226">
        <f t="shared" si="9"/>
        <v>0</v>
      </c>
      <c r="T58" s="76">
        <f t="shared" si="14"/>
        <v>0</v>
      </c>
    </row>
    <row r="59" spans="1:20" x14ac:dyDescent="0.2">
      <c r="A59" s="90"/>
      <c r="B59" s="225"/>
      <c r="C59" s="91"/>
      <c r="D59" s="218"/>
      <c r="E59" s="142"/>
      <c r="F59" s="143"/>
      <c r="G59" s="222"/>
      <c r="H59" s="70" t="str">
        <f t="shared" si="10"/>
        <v/>
      </c>
      <c r="I59" s="91"/>
      <c r="J59" s="69" t="str">
        <f t="shared" si="4"/>
        <v/>
      </c>
      <c r="K59" s="221" t="str">
        <f t="shared" si="5"/>
        <v/>
      </c>
      <c r="L59" s="158" t="str">
        <f t="shared" si="11"/>
        <v/>
      </c>
      <c r="M59" s="76" t="str">
        <f t="shared" si="12"/>
        <v/>
      </c>
      <c r="N59" s="76">
        <f t="shared" si="1"/>
        <v>0</v>
      </c>
      <c r="O59" s="75">
        <f t="shared" si="6"/>
        <v>0</v>
      </c>
      <c r="P59" s="75">
        <f t="shared" si="13"/>
        <v>0</v>
      </c>
      <c r="Q59" s="76">
        <f t="shared" si="7"/>
        <v>0</v>
      </c>
      <c r="R59" s="76">
        <f t="shared" si="8"/>
        <v>0</v>
      </c>
      <c r="S59" s="226">
        <f t="shared" si="9"/>
        <v>0</v>
      </c>
      <c r="T59" s="76">
        <f t="shared" si="14"/>
        <v>0</v>
      </c>
    </row>
    <row r="60" spans="1:20" x14ac:dyDescent="0.2">
      <c r="A60" s="90"/>
      <c r="B60" s="225"/>
      <c r="C60" s="91"/>
      <c r="D60" s="218"/>
      <c r="E60" s="142"/>
      <c r="F60" s="143"/>
      <c r="G60" s="222"/>
      <c r="H60" s="70" t="str">
        <f t="shared" si="10"/>
        <v/>
      </c>
      <c r="I60" s="91"/>
      <c r="J60" s="69" t="str">
        <f t="shared" si="4"/>
        <v/>
      </c>
      <c r="K60" s="221" t="str">
        <f t="shared" si="5"/>
        <v/>
      </c>
      <c r="L60" s="158" t="str">
        <f t="shared" si="11"/>
        <v/>
      </c>
      <c r="M60" s="76" t="str">
        <f t="shared" si="12"/>
        <v/>
      </c>
      <c r="N60" s="76">
        <f t="shared" si="1"/>
        <v>0</v>
      </c>
      <c r="O60" s="75">
        <f t="shared" si="6"/>
        <v>0</v>
      </c>
      <c r="P60" s="75">
        <f t="shared" si="13"/>
        <v>0</v>
      </c>
      <c r="Q60" s="76">
        <f t="shared" si="7"/>
        <v>0</v>
      </c>
      <c r="R60" s="76">
        <f t="shared" si="8"/>
        <v>0</v>
      </c>
      <c r="S60" s="226">
        <f t="shared" si="9"/>
        <v>0</v>
      </c>
      <c r="T60" s="76">
        <f t="shared" si="14"/>
        <v>0</v>
      </c>
    </row>
    <row r="61" spans="1:20" x14ac:dyDescent="0.2">
      <c r="A61" s="90"/>
      <c r="B61" s="225"/>
      <c r="C61" s="91"/>
      <c r="D61" s="218"/>
      <c r="E61" s="142"/>
      <c r="F61" s="143"/>
      <c r="G61" s="222"/>
      <c r="H61" s="70" t="str">
        <f t="shared" si="10"/>
        <v/>
      </c>
      <c r="I61" s="91"/>
      <c r="J61" s="69" t="str">
        <f t="shared" si="4"/>
        <v/>
      </c>
      <c r="K61" s="221" t="str">
        <f t="shared" si="5"/>
        <v/>
      </c>
      <c r="L61" s="158" t="str">
        <f t="shared" si="11"/>
        <v/>
      </c>
      <c r="M61" s="76" t="str">
        <f t="shared" si="12"/>
        <v/>
      </c>
      <c r="N61" s="76">
        <f t="shared" si="1"/>
        <v>0</v>
      </c>
      <c r="O61" s="75">
        <f t="shared" si="6"/>
        <v>0</v>
      </c>
      <c r="P61" s="75">
        <f t="shared" si="13"/>
        <v>0</v>
      </c>
      <c r="Q61" s="76">
        <f t="shared" si="7"/>
        <v>0</v>
      </c>
      <c r="R61" s="76">
        <f t="shared" si="8"/>
        <v>0</v>
      </c>
      <c r="S61" s="226">
        <f t="shared" si="9"/>
        <v>0</v>
      </c>
      <c r="T61" s="76">
        <f t="shared" si="14"/>
        <v>0</v>
      </c>
    </row>
    <row r="62" spans="1:20" x14ac:dyDescent="0.2">
      <c r="A62" s="90"/>
      <c r="B62" s="225"/>
      <c r="C62" s="91"/>
      <c r="D62" s="218"/>
      <c r="E62" s="142"/>
      <c r="F62" s="143"/>
      <c r="G62" s="222"/>
      <c r="H62" s="70" t="str">
        <f t="shared" si="10"/>
        <v/>
      </c>
      <c r="I62" s="91"/>
      <c r="J62" s="69" t="str">
        <f t="shared" si="4"/>
        <v/>
      </c>
      <c r="K62" s="221" t="str">
        <f t="shared" si="5"/>
        <v/>
      </c>
      <c r="L62" s="158" t="str">
        <f t="shared" si="11"/>
        <v/>
      </c>
      <c r="M62" s="76" t="str">
        <f t="shared" si="12"/>
        <v/>
      </c>
      <c r="N62" s="76">
        <f t="shared" si="1"/>
        <v>0</v>
      </c>
      <c r="O62" s="75">
        <f t="shared" si="6"/>
        <v>0</v>
      </c>
      <c r="P62" s="75">
        <f t="shared" si="13"/>
        <v>0</v>
      </c>
      <c r="Q62" s="76">
        <f t="shared" si="7"/>
        <v>0</v>
      </c>
      <c r="R62" s="76">
        <f t="shared" si="8"/>
        <v>0</v>
      </c>
      <c r="S62" s="226">
        <f t="shared" si="9"/>
        <v>0</v>
      </c>
      <c r="T62" s="76">
        <f t="shared" si="14"/>
        <v>0</v>
      </c>
    </row>
    <row r="63" spans="1:20" x14ac:dyDescent="0.2">
      <c r="A63" s="90"/>
      <c r="B63" s="225"/>
      <c r="C63" s="91"/>
      <c r="D63" s="218"/>
      <c r="E63" s="142"/>
      <c r="F63" s="143"/>
      <c r="G63" s="222"/>
      <c r="H63" s="70" t="str">
        <f t="shared" si="10"/>
        <v/>
      </c>
      <c r="I63" s="91"/>
      <c r="J63" s="69" t="str">
        <f t="shared" si="4"/>
        <v/>
      </c>
      <c r="K63" s="221" t="str">
        <f t="shared" si="5"/>
        <v/>
      </c>
      <c r="L63" s="158" t="str">
        <f t="shared" si="11"/>
        <v/>
      </c>
      <c r="M63" s="76" t="str">
        <f t="shared" si="12"/>
        <v/>
      </c>
      <c r="N63" s="76">
        <f t="shared" si="1"/>
        <v>0</v>
      </c>
      <c r="O63" s="75">
        <f t="shared" si="6"/>
        <v>0</v>
      </c>
      <c r="P63" s="75">
        <f t="shared" si="13"/>
        <v>0</v>
      </c>
      <c r="Q63" s="76">
        <f t="shared" si="7"/>
        <v>0</v>
      </c>
      <c r="R63" s="76">
        <f t="shared" si="8"/>
        <v>0</v>
      </c>
      <c r="S63" s="226">
        <f t="shared" si="9"/>
        <v>0</v>
      </c>
      <c r="T63" s="76">
        <f t="shared" si="14"/>
        <v>0</v>
      </c>
    </row>
    <row r="64" spans="1:20" x14ac:dyDescent="0.2">
      <c r="A64" s="90"/>
      <c r="B64" s="225"/>
      <c r="C64" s="91"/>
      <c r="D64" s="218"/>
      <c r="E64" s="142"/>
      <c r="F64" s="143"/>
      <c r="G64" s="222"/>
      <c r="H64" s="70" t="str">
        <f t="shared" si="10"/>
        <v/>
      </c>
      <c r="I64" s="91"/>
      <c r="J64" s="69" t="str">
        <f t="shared" si="4"/>
        <v/>
      </c>
      <c r="K64" s="221" t="str">
        <f t="shared" si="5"/>
        <v/>
      </c>
      <c r="L64" s="158" t="str">
        <f t="shared" si="11"/>
        <v/>
      </c>
      <c r="M64" s="76" t="str">
        <f t="shared" si="12"/>
        <v/>
      </c>
      <c r="N64" s="76">
        <f t="shared" si="1"/>
        <v>0</v>
      </c>
      <c r="O64" s="75">
        <f t="shared" si="6"/>
        <v>0</v>
      </c>
      <c r="P64" s="75">
        <f t="shared" si="13"/>
        <v>0</v>
      </c>
      <c r="Q64" s="76">
        <f t="shared" si="7"/>
        <v>0</v>
      </c>
      <c r="R64" s="76">
        <f t="shared" si="8"/>
        <v>0</v>
      </c>
      <c r="S64" s="226">
        <f t="shared" si="9"/>
        <v>0</v>
      </c>
      <c r="T64" s="76">
        <f t="shared" si="14"/>
        <v>0</v>
      </c>
    </row>
    <row r="65" spans="1:20" x14ac:dyDescent="0.2">
      <c r="A65" s="90"/>
      <c r="B65" s="225"/>
      <c r="C65" s="91"/>
      <c r="D65" s="218"/>
      <c r="E65" s="142"/>
      <c r="F65" s="143"/>
      <c r="G65" s="222"/>
      <c r="H65" s="70" t="str">
        <f t="shared" si="10"/>
        <v/>
      </c>
      <c r="I65" s="91"/>
      <c r="J65" s="69" t="str">
        <f t="shared" si="4"/>
        <v/>
      </c>
      <c r="K65" s="221" t="str">
        <f t="shared" si="5"/>
        <v/>
      </c>
      <c r="L65" s="158" t="str">
        <f t="shared" si="11"/>
        <v/>
      </c>
      <c r="M65" s="76" t="str">
        <f t="shared" si="12"/>
        <v/>
      </c>
      <c r="N65" s="76">
        <f t="shared" si="1"/>
        <v>0</v>
      </c>
      <c r="O65" s="75">
        <f t="shared" si="6"/>
        <v>0</v>
      </c>
      <c r="P65" s="75">
        <f t="shared" si="13"/>
        <v>0</v>
      </c>
      <c r="Q65" s="76">
        <f t="shared" si="7"/>
        <v>0</v>
      </c>
      <c r="R65" s="76">
        <f t="shared" si="8"/>
        <v>0</v>
      </c>
      <c r="S65" s="226">
        <f t="shared" si="9"/>
        <v>0</v>
      </c>
      <c r="T65" s="76">
        <f t="shared" si="14"/>
        <v>0</v>
      </c>
    </row>
    <row r="66" spans="1:20" x14ac:dyDescent="0.2">
      <c r="A66" s="90"/>
      <c r="B66" s="225"/>
      <c r="C66" s="91"/>
      <c r="D66" s="218"/>
      <c r="E66" s="142"/>
      <c r="F66" s="143"/>
      <c r="G66" s="222"/>
      <c r="H66" s="70" t="str">
        <f t="shared" si="10"/>
        <v/>
      </c>
      <c r="I66" s="91"/>
      <c r="J66" s="69" t="str">
        <f t="shared" si="4"/>
        <v/>
      </c>
      <c r="K66" s="221" t="str">
        <f t="shared" si="5"/>
        <v/>
      </c>
      <c r="L66" s="158" t="str">
        <f t="shared" si="11"/>
        <v/>
      </c>
      <c r="M66" s="76" t="str">
        <f t="shared" si="12"/>
        <v/>
      </c>
      <c r="N66" s="76">
        <f t="shared" si="1"/>
        <v>0</v>
      </c>
      <c r="O66" s="75">
        <f t="shared" si="6"/>
        <v>0</v>
      </c>
      <c r="P66" s="75">
        <f t="shared" si="13"/>
        <v>0</v>
      </c>
      <c r="Q66" s="76">
        <f t="shared" si="7"/>
        <v>0</v>
      </c>
      <c r="R66" s="76">
        <f t="shared" si="8"/>
        <v>0</v>
      </c>
      <c r="S66" s="226">
        <f t="shared" si="9"/>
        <v>0</v>
      </c>
      <c r="T66" s="76">
        <f t="shared" si="14"/>
        <v>0</v>
      </c>
    </row>
    <row r="67" spans="1:20" x14ac:dyDescent="0.2">
      <c r="A67" s="90"/>
      <c r="B67" s="225"/>
      <c r="C67" s="91"/>
      <c r="D67" s="218"/>
      <c r="E67" s="142"/>
      <c r="F67" s="143"/>
      <c r="G67" s="222"/>
      <c r="H67" s="70" t="str">
        <f t="shared" si="10"/>
        <v/>
      </c>
      <c r="I67" s="91"/>
      <c r="J67" s="69" t="str">
        <f t="shared" si="4"/>
        <v/>
      </c>
      <c r="K67" s="221" t="str">
        <f t="shared" si="5"/>
        <v/>
      </c>
      <c r="L67" s="158" t="str">
        <f t="shared" si="11"/>
        <v/>
      </c>
      <c r="M67" s="76" t="str">
        <f t="shared" si="12"/>
        <v/>
      </c>
      <c r="N67" s="76">
        <f t="shared" si="1"/>
        <v>0</v>
      </c>
      <c r="O67" s="75">
        <f t="shared" si="6"/>
        <v>0</v>
      </c>
      <c r="P67" s="75">
        <f t="shared" si="13"/>
        <v>0</v>
      </c>
      <c r="Q67" s="76">
        <f t="shared" si="7"/>
        <v>0</v>
      </c>
      <c r="R67" s="76">
        <f t="shared" si="8"/>
        <v>0</v>
      </c>
      <c r="S67" s="226">
        <f t="shared" si="9"/>
        <v>0</v>
      </c>
      <c r="T67" s="76">
        <f t="shared" si="14"/>
        <v>0</v>
      </c>
    </row>
    <row r="68" spans="1:20" x14ac:dyDescent="0.2">
      <c r="A68" s="90"/>
      <c r="B68" s="225"/>
      <c r="C68" s="91"/>
      <c r="D68" s="218"/>
      <c r="E68" s="142"/>
      <c r="F68" s="143"/>
      <c r="G68" s="222"/>
      <c r="H68" s="70" t="str">
        <f t="shared" si="10"/>
        <v/>
      </c>
      <c r="I68" s="91"/>
      <c r="J68" s="69" t="str">
        <f t="shared" si="4"/>
        <v/>
      </c>
      <c r="K68" s="221" t="str">
        <f t="shared" si="5"/>
        <v/>
      </c>
      <c r="L68" s="158" t="str">
        <f t="shared" si="11"/>
        <v/>
      </c>
      <c r="M68" s="76" t="str">
        <f t="shared" si="12"/>
        <v/>
      </c>
      <c r="N68" s="76">
        <f t="shared" si="1"/>
        <v>0</v>
      </c>
      <c r="O68" s="75">
        <f t="shared" si="6"/>
        <v>0</v>
      </c>
      <c r="P68" s="75">
        <f t="shared" si="13"/>
        <v>0</v>
      </c>
      <c r="Q68" s="76">
        <f t="shared" si="7"/>
        <v>0</v>
      </c>
      <c r="R68" s="76">
        <f t="shared" si="8"/>
        <v>0</v>
      </c>
      <c r="S68" s="226">
        <f t="shared" si="9"/>
        <v>0</v>
      </c>
      <c r="T68" s="76">
        <f t="shared" si="14"/>
        <v>0</v>
      </c>
    </row>
    <row r="69" spans="1:20" x14ac:dyDescent="0.2">
      <c r="A69" s="90"/>
      <c r="B69" s="225"/>
      <c r="C69" s="91"/>
      <c r="D69" s="218"/>
      <c r="E69" s="142"/>
      <c r="F69" s="143"/>
      <c r="G69" s="222"/>
      <c r="H69" s="70" t="str">
        <f t="shared" si="10"/>
        <v/>
      </c>
      <c r="I69" s="91"/>
      <c r="J69" s="69" t="str">
        <f t="shared" si="4"/>
        <v/>
      </c>
      <c r="K69" s="221" t="str">
        <f t="shared" si="5"/>
        <v/>
      </c>
      <c r="L69" s="158" t="str">
        <f t="shared" si="11"/>
        <v/>
      </c>
      <c r="M69" s="76" t="str">
        <f t="shared" si="12"/>
        <v/>
      </c>
      <c r="N69" s="76">
        <f t="shared" si="1"/>
        <v>0</v>
      </c>
      <c r="O69" s="75">
        <f t="shared" si="6"/>
        <v>0</v>
      </c>
      <c r="P69" s="75">
        <f t="shared" si="13"/>
        <v>0</v>
      </c>
      <c r="Q69" s="76">
        <f t="shared" si="7"/>
        <v>0</v>
      </c>
      <c r="R69" s="76">
        <f t="shared" si="8"/>
        <v>0</v>
      </c>
      <c r="S69" s="226">
        <f t="shared" si="9"/>
        <v>0</v>
      </c>
      <c r="T69" s="76">
        <f t="shared" si="14"/>
        <v>0</v>
      </c>
    </row>
    <row r="70" spans="1:20" x14ac:dyDescent="0.2">
      <c r="A70" s="90"/>
      <c r="B70" s="225"/>
      <c r="C70" s="91"/>
      <c r="D70" s="218"/>
      <c r="E70" s="142"/>
      <c r="F70" s="143"/>
      <c r="G70" s="222"/>
      <c r="H70" s="70" t="str">
        <f t="shared" si="10"/>
        <v/>
      </c>
      <c r="I70" s="91"/>
      <c r="J70" s="69" t="str">
        <f t="shared" si="4"/>
        <v/>
      </c>
      <c r="K70" s="221" t="str">
        <f t="shared" si="5"/>
        <v/>
      </c>
      <c r="L70" s="158" t="str">
        <f t="shared" si="11"/>
        <v/>
      </c>
      <c r="M70" s="76" t="str">
        <f t="shared" si="12"/>
        <v/>
      </c>
      <c r="N70" s="76">
        <f t="shared" si="1"/>
        <v>0</v>
      </c>
      <c r="O70" s="75">
        <f t="shared" si="6"/>
        <v>0</v>
      </c>
      <c r="P70" s="75">
        <f t="shared" si="13"/>
        <v>0</v>
      </c>
      <c r="Q70" s="76">
        <f t="shared" si="7"/>
        <v>0</v>
      </c>
      <c r="R70" s="76">
        <f t="shared" si="8"/>
        <v>0</v>
      </c>
      <c r="S70" s="226">
        <f t="shared" si="9"/>
        <v>0</v>
      </c>
      <c r="T70" s="76">
        <f t="shared" si="14"/>
        <v>0</v>
      </c>
    </row>
    <row r="71" spans="1:20" x14ac:dyDescent="0.2">
      <c r="A71" s="90"/>
      <c r="B71" s="225"/>
      <c r="C71" s="91"/>
      <c r="D71" s="218"/>
      <c r="E71" s="142"/>
      <c r="F71" s="143"/>
      <c r="G71" s="222"/>
      <c r="H71" s="70" t="str">
        <f t="shared" si="10"/>
        <v/>
      </c>
      <c r="I71" s="91"/>
      <c r="J71" s="69" t="str">
        <f t="shared" si="4"/>
        <v/>
      </c>
      <c r="K71" s="221" t="str">
        <f t="shared" si="5"/>
        <v/>
      </c>
      <c r="L71" s="158" t="str">
        <f t="shared" si="11"/>
        <v/>
      </c>
      <c r="M71" s="76" t="str">
        <f t="shared" si="12"/>
        <v/>
      </c>
      <c r="N71" s="76">
        <f t="shared" si="1"/>
        <v>0</v>
      </c>
      <c r="O71" s="75">
        <f t="shared" si="6"/>
        <v>0</v>
      </c>
      <c r="P71" s="75">
        <f t="shared" si="13"/>
        <v>0</v>
      </c>
      <c r="Q71" s="76">
        <f t="shared" si="7"/>
        <v>0</v>
      </c>
      <c r="R71" s="76">
        <f t="shared" si="8"/>
        <v>0</v>
      </c>
      <c r="S71" s="226">
        <f t="shared" si="9"/>
        <v>0</v>
      </c>
      <c r="T71" s="76">
        <f t="shared" si="14"/>
        <v>0</v>
      </c>
    </row>
    <row r="72" spans="1:20" x14ac:dyDescent="0.2">
      <c r="A72" s="90"/>
      <c r="B72" s="225"/>
      <c r="C72" s="91"/>
      <c r="D72" s="218"/>
      <c r="E72" s="142"/>
      <c r="F72" s="143"/>
      <c r="G72" s="222"/>
      <c r="H72" s="70" t="str">
        <f t="shared" si="10"/>
        <v/>
      </c>
      <c r="I72" s="91"/>
      <c r="J72" s="69" t="str">
        <f t="shared" si="4"/>
        <v/>
      </c>
      <c r="K72" s="221" t="str">
        <f t="shared" si="5"/>
        <v/>
      </c>
      <c r="L72" s="158" t="str">
        <f t="shared" si="11"/>
        <v/>
      </c>
      <c r="M72" s="76" t="str">
        <f t="shared" ref="M72:M82" si="15">IF(C72&gt;0,IF(D72&gt;0,IF(J72&lt;=3470,$A$84,IF(J72&gt;=4340,$A$86,$A$85)),IF(E72&gt;0,IF(C72/E72&gt;=4340,$A$86,$T$7),"")),"")</f>
        <v/>
      </c>
      <c r="N72" s="76">
        <f t="shared" ref="N72:N82" si="16">IF(C72&gt;0,IF(D72&gt;0,IF(J72&gt;12350,1,0),IF(E72&gt;0,IF(C72/E72&gt;12350,1,0),0)),0)</f>
        <v>0</v>
      </c>
      <c r="O72" s="75">
        <f t="shared" si="6"/>
        <v>0</v>
      </c>
      <c r="P72" s="75">
        <f t="shared" ref="P72:P82" si="17">IF(AND(M72=$A$85,ISBLANK(G72)),1,0)</f>
        <v>0</v>
      </c>
      <c r="Q72" s="76">
        <f t="shared" si="7"/>
        <v>0</v>
      </c>
      <c r="R72" s="76">
        <f t="shared" si="8"/>
        <v>0</v>
      </c>
      <c r="S72" s="226">
        <f t="shared" si="9"/>
        <v>0</v>
      </c>
      <c r="T72" s="76">
        <f t="shared" ref="T72:T82" si="18">IF(AND(C72*MAX(D72:E72)&gt;0,M72&lt;&gt;$A$84,M72&lt;&gt;$A$85,M72&lt;&gt;$A$86),1,0)</f>
        <v>0</v>
      </c>
    </row>
    <row r="73" spans="1:20" x14ac:dyDescent="0.2">
      <c r="A73" s="90"/>
      <c r="B73" s="225"/>
      <c r="C73" s="91"/>
      <c r="D73" s="218"/>
      <c r="E73" s="142"/>
      <c r="F73" s="143"/>
      <c r="G73" s="222"/>
      <c r="H73" s="70" t="str">
        <f t="shared" si="10"/>
        <v/>
      </c>
      <c r="I73" s="91"/>
      <c r="J73" s="69" t="str">
        <f t="shared" ref="J73:J82" si="19">IF(C73*D73&gt;0,+C73/D73,"")</f>
        <v/>
      </c>
      <c r="K73" s="221" t="str">
        <f t="shared" ref="K73:K82" si="20">IF(C73*D73&gt;0,+E73*G73,"")</f>
        <v/>
      </c>
      <c r="L73" s="158" t="str">
        <f t="shared" si="11"/>
        <v/>
      </c>
      <c r="M73" s="76" t="str">
        <f t="shared" si="15"/>
        <v/>
      </c>
      <c r="N73" s="76">
        <f t="shared" si="16"/>
        <v>0</v>
      </c>
      <c r="O73" s="75">
        <f t="shared" ref="O73:O82" si="21">IF(F73&gt;E73,1,0)</f>
        <v>0</v>
      </c>
      <c r="P73" s="75">
        <f t="shared" si="17"/>
        <v>0</v>
      </c>
      <c r="Q73" s="76">
        <f t="shared" ref="Q73:Q82" si="22">IF(C73&gt;0,IF(OR(H73="",I73&gt;H73),1,0),0)</f>
        <v>0</v>
      </c>
      <c r="R73" s="76">
        <f t="shared" ref="R73:R82" si="23">IF(AND(F73&lt;1,I73&gt;0),1,0)</f>
        <v>0</v>
      </c>
      <c r="S73" s="226">
        <f t="shared" ref="S73:S82" si="24">IF(AND(ISBLANK(A73),ISBLANK(C73),ISBLANK(D73),ISBLANK(E73),ISBLANK(F73),ISBLANK(G73),ISBLANK(I73)),0,IF(ISBLANK(B73),1,0))</f>
        <v>0</v>
      </c>
      <c r="T73" s="76">
        <f t="shared" si="18"/>
        <v>0</v>
      </c>
    </row>
    <row r="74" spans="1:20" x14ac:dyDescent="0.2">
      <c r="A74" s="90"/>
      <c r="B74" s="225"/>
      <c r="C74" s="91"/>
      <c r="D74" s="218"/>
      <c r="E74" s="142"/>
      <c r="F74" s="143"/>
      <c r="G74" s="222"/>
      <c r="H74" s="70" t="str">
        <f t="shared" ref="H74:H82" si="25">IF($B$4="","",IF(C74*D74&gt;0,ROUND(+G74/5*$D$5*E74*D74,2),""))</f>
        <v/>
      </c>
      <c r="I74" s="91"/>
      <c r="J74" s="69" t="str">
        <f t="shared" si="19"/>
        <v/>
      </c>
      <c r="K74" s="221" t="str">
        <f t="shared" si="20"/>
        <v/>
      </c>
      <c r="L74" s="158" t="str">
        <f t="shared" ref="L74:L82" si="26">IF(C74&gt;0,IF(D74&gt;0,+E74*C74,C74)/$D$4*$D$5,"")</f>
        <v/>
      </c>
      <c r="M74" s="76" t="str">
        <f t="shared" si="15"/>
        <v/>
      </c>
      <c r="N74" s="76">
        <f t="shared" si="16"/>
        <v>0</v>
      </c>
      <c r="O74" s="75">
        <f t="shared" si="21"/>
        <v>0</v>
      </c>
      <c r="P74" s="75">
        <f t="shared" si="17"/>
        <v>0</v>
      </c>
      <c r="Q74" s="76">
        <f t="shared" si="22"/>
        <v>0</v>
      </c>
      <c r="R74" s="76">
        <f t="shared" si="23"/>
        <v>0</v>
      </c>
      <c r="S74" s="226">
        <f t="shared" si="24"/>
        <v>0</v>
      </c>
      <c r="T74" s="76">
        <f t="shared" si="18"/>
        <v>0</v>
      </c>
    </row>
    <row r="75" spans="1:20" x14ac:dyDescent="0.2">
      <c r="A75" s="90"/>
      <c r="B75" s="225"/>
      <c r="C75" s="91"/>
      <c r="D75" s="218"/>
      <c r="E75" s="142"/>
      <c r="F75" s="143"/>
      <c r="G75" s="222"/>
      <c r="H75" s="70" t="str">
        <f t="shared" si="25"/>
        <v/>
      </c>
      <c r="I75" s="91"/>
      <c r="J75" s="69" t="str">
        <f t="shared" si="19"/>
        <v/>
      </c>
      <c r="K75" s="221" t="str">
        <f t="shared" si="20"/>
        <v/>
      </c>
      <c r="L75" s="158" t="str">
        <f t="shared" si="26"/>
        <v/>
      </c>
      <c r="M75" s="76" t="str">
        <f t="shared" si="15"/>
        <v/>
      </c>
      <c r="N75" s="76">
        <f t="shared" si="16"/>
        <v>0</v>
      </c>
      <c r="O75" s="75">
        <f t="shared" si="21"/>
        <v>0</v>
      </c>
      <c r="P75" s="75">
        <f t="shared" si="17"/>
        <v>0</v>
      </c>
      <c r="Q75" s="76">
        <f t="shared" si="22"/>
        <v>0</v>
      </c>
      <c r="R75" s="76">
        <f t="shared" si="23"/>
        <v>0</v>
      </c>
      <c r="S75" s="226">
        <f t="shared" si="24"/>
        <v>0</v>
      </c>
      <c r="T75" s="76">
        <f t="shared" si="18"/>
        <v>0</v>
      </c>
    </row>
    <row r="76" spans="1:20" x14ac:dyDescent="0.2">
      <c r="A76" s="90"/>
      <c r="B76" s="225"/>
      <c r="C76" s="91"/>
      <c r="D76" s="218"/>
      <c r="E76" s="142"/>
      <c r="F76" s="143"/>
      <c r="G76" s="222"/>
      <c r="H76" s="70" t="str">
        <f t="shared" si="25"/>
        <v/>
      </c>
      <c r="I76" s="91"/>
      <c r="J76" s="69" t="str">
        <f t="shared" si="19"/>
        <v/>
      </c>
      <c r="K76" s="221" t="str">
        <f t="shared" si="20"/>
        <v/>
      </c>
      <c r="L76" s="158" t="str">
        <f t="shared" si="26"/>
        <v/>
      </c>
      <c r="M76" s="76" t="str">
        <f t="shared" si="15"/>
        <v/>
      </c>
      <c r="N76" s="76">
        <f t="shared" si="16"/>
        <v>0</v>
      </c>
      <c r="O76" s="75">
        <f t="shared" si="21"/>
        <v>0</v>
      </c>
      <c r="P76" s="75">
        <f t="shared" si="17"/>
        <v>0</v>
      </c>
      <c r="Q76" s="76">
        <f t="shared" si="22"/>
        <v>0</v>
      </c>
      <c r="R76" s="76">
        <f t="shared" si="23"/>
        <v>0</v>
      </c>
      <c r="S76" s="226">
        <f t="shared" si="24"/>
        <v>0</v>
      </c>
      <c r="T76" s="76">
        <f t="shared" si="18"/>
        <v>0</v>
      </c>
    </row>
    <row r="77" spans="1:20" x14ac:dyDescent="0.2">
      <c r="A77" s="90"/>
      <c r="B77" s="225"/>
      <c r="C77" s="91"/>
      <c r="D77" s="218"/>
      <c r="E77" s="142"/>
      <c r="F77" s="143"/>
      <c r="G77" s="222"/>
      <c r="H77" s="70" t="str">
        <f t="shared" si="25"/>
        <v/>
      </c>
      <c r="I77" s="91"/>
      <c r="J77" s="69" t="str">
        <f t="shared" si="19"/>
        <v/>
      </c>
      <c r="K77" s="221" t="str">
        <f t="shared" si="20"/>
        <v/>
      </c>
      <c r="L77" s="158" t="str">
        <f t="shared" si="26"/>
        <v/>
      </c>
      <c r="M77" s="76" t="str">
        <f t="shared" si="15"/>
        <v/>
      </c>
      <c r="N77" s="76">
        <f t="shared" si="16"/>
        <v>0</v>
      </c>
      <c r="O77" s="75">
        <f t="shared" si="21"/>
        <v>0</v>
      </c>
      <c r="P77" s="75">
        <f t="shared" si="17"/>
        <v>0</v>
      </c>
      <c r="Q77" s="76">
        <f t="shared" si="22"/>
        <v>0</v>
      </c>
      <c r="R77" s="76">
        <f t="shared" si="23"/>
        <v>0</v>
      </c>
      <c r="S77" s="226">
        <f t="shared" si="24"/>
        <v>0</v>
      </c>
      <c r="T77" s="76">
        <f t="shared" si="18"/>
        <v>0</v>
      </c>
    </row>
    <row r="78" spans="1:20" x14ac:dyDescent="0.2">
      <c r="A78" s="90"/>
      <c r="B78" s="225"/>
      <c r="C78" s="91"/>
      <c r="D78" s="218"/>
      <c r="E78" s="142"/>
      <c r="F78" s="143"/>
      <c r="G78" s="222"/>
      <c r="H78" s="70" t="str">
        <f t="shared" si="25"/>
        <v/>
      </c>
      <c r="I78" s="91"/>
      <c r="J78" s="69" t="str">
        <f t="shared" si="19"/>
        <v/>
      </c>
      <c r="K78" s="221" t="str">
        <f t="shared" si="20"/>
        <v/>
      </c>
      <c r="L78" s="158" t="str">
        <f t="shared" si="26"/>
        <v/>
      </c>
      <c r="M78" s="76" t="str">
        <f t="shared" si="15"/>
        <v/>
      </c>
      <c r="N78" s="76">
        <f t="shared" si="16"/>
        <v>0</v>
      </c>
      <c r="O78" s="75">
        <f t="shared" si="21"/>
        <v>0</v>
      </c>
      <c r="P78" s="75">
        <f t="shared" si="17"/>
        <v>0</v>
      </c>
      <c r="Q78" s="76">
        <f t="shared" si="22"/>
        <v>0</v>
      </c>
      <c r="R78" s="76">
        <f t="shared" si="23"/>
        <v>0</v>
      </c>
      <c r="S78" s="226">
        <f t="shared" si="24"/>
        <v>0</v>
      </c>
      <c r="T78" s="76">
        <f t="shared" si="18"/>
        <v>0</v>
      </c>
    </row>
    <row r="79" spans="1:20" x14ac:dyDescent="0.2">
      <c r="A79" s="90"/>
      <c r="B79" s="225"/>
      <c r="C79" s="91"/>
      <c r="D79" s="218"/>
      <c r="E79" s="142"/>
      <c r="F79" s="143"/>
      <c r="G79" s="222"/>
      <c r="H79" s="70" t="str">
        <f t="shared" si="25"/>
        <v/>
      </c>
      <c r="I79" s="91"/>
      <c r="J79" s="69" t="str">
        <f t="shared" si="19"/>
        <v/>
      </c>
      <c r="K79" s="221" t="str">
        <f t="shared" si="20"/>
        <v/>
      </c>
      <c r="L79" s="158" t="str">
        <f t="shared" si="26"/>
        <v/>
      </c>
      <c r="M79" s="76" t="str">
        <f t="shared" si="15"/>
        <v/>
      </c>
      <c r="N79" s="76">
        <f t="shared" si="16"/>
        <v>0</v>
      </c>
      <c r="O79" s="75">
        <f t="shared" si="21"/>
        <v>0</v>
      </c>
      <c r="P79" s="75">
        <f t="shared" si="17"/>
        <v>0</v>
      </c>
      <c r="Q79" s="76">
        <f t="shared" si="22"/>
        <v>0</v>
      </c>
      <c r="R79" s="76">
        <f t="shared" si="23"/>
        <v>0</v>
      </c>
      <c r="S79" s="226">
        <f t="shared" si="24"/>
        <v>0</v>
      </c>
      <c r="T79" s="76">
        <f t="shared" si="18"/>
        <v>0</v>
      </c>
    </row>
    <row r="80" spans="1:20" x14ac:dyDescent="0.2">
      <c r="A80" s="90"/>
      <c r="B80" s="225"/>
      <c r="C80" s="91"/>
      <c r="D80" s="218"/>
      <c r="E80" s="142"/>
      <c r="F80" s="143"/>
      <c r="G80" s="222"/>
      <c r="H80" s="70" t="str">
        <f t="shared" si="25"/>
        <v/>
      </c>
      <c r="I80" s="91"/>
      <c r="J80" s="69" t="str">
        <f t="shared" si="19"/>
        <v/>
      </c>
      <c r="K80" s="221" t="str">
        <f t="shared" si="20"/>
        <v/>
      </c>
      <c r="L80" s="158" t="str">
        <f t="shared" si="26"/>
        <v/>
      </c>
      <c r="M80" s="76" t="str">
        <f t="shared" si="15"/>
        <v/>
      </c>
      <c r="N80" s="76">
        <f t="shared" si="16"/>
        <v>0</v>
      </c>
      <c r="O80" s="75">
        <f t="shared" si="21"/>
        <v>0</v>
      </c>
      <c r="P80" s="75">
        <f t="shared" si="17"/>
        <v>0</v>
      </c>
      <c r="Q80" s="76">
        <f t="shared" si="22"/>
        <v>0</v>
      </c>
      <c r="R80" s="76">
        <f t="shared" si="23"/>
        <v>0</v>
      </c>
      <c r="S80" s="226">
        <f t="shared" si="24"/>
        <v>0</v>
      </c>
      <c r="T80" s="76">
        <f t="shared" si="18"/>
        <v>0</v>
      </c>
    </row>
    <row r="81" spans="1:20" x14ac:dyDescent="0.2">
      <c r="A81" s="90"/>
      <c r="B81" s="225"/>
      <c r="C81" s="91"/>
      <c r="D81" s="218"/>
      <c r="E81" s="142"/>
      <c r="F81" s="143"/>
      <c r="G81" s="222"/>
      <c r="H81" s="70" t="str">
        <f t="shared" si="25"/>
        <v/>
      </c>
      <c r="I81" s="91"/>
      <c r="J81" s="69" t="str">
        <f t="shared" si="19"/>
        <v/>
      </c>
      <c r="K81" s="221" t="str">
        <f t="shared" si="20"/>
        <v/>
      </c>
      <c r="L81" s="158" t="str">
        <f t="shared" si="26"/>
        <v/>
      </c>
      <c r="M81" s="76" t="str">
        <f t="shared" si="15"/>
        <v/>
      </c>
      <c r="N81" s="76">
        <f t="shared" si="16"/>
        <v>0</v>
      </c>
      <c r="O81" s="75">
        <f t="shared" si="21"/>
        <v>0</v>
      </c>
      <c r="P81" s="75">
        <f t="shared" si="17"/>
        <v>0</v>
      </c>
      <c r="Q81" s="76">
        <f t="shared" si="22"/>
        <v>0</v>
      </c>
      <c r="R81" s="76">
        <f t="shared" si="23"/>
        <v>0</v>
      </c>
      <c r="S81" s="226">
        <f t="shared" si="24"/>
        <v>0</v>
      </c>
      <c r="T81" s="76">
        <f t="shared" si="18"/>
        <v>0</v>
      </c>
    </row>
    <row r="82" spans="1:20" x14ac:dyDescent="0.2">
      <c r="A82" s="90"/>
      <c r="B82" s="225"/>
      <c r="C82" s="91"/>
      <c r="D82" s="218"/>
      <c r="E82" s="142"/>
      <c r="F82" s="143"/>
      <c r="G82" s="222"/>
      <c r="H82" s="70" t="str">
        <f t="shared" si="25"/>
        <v/>
      </c>
      <c r="I82" s="91"/>
      <c r="J82" s="69" t="str">
        <f t="shared" si="19"/>
        <v/>
      </c>
      <c r="K82" s="221" t="str">
        <f t="shared" si="20"/>
        <v/>
      </c>
      <c r="L82" s="158" t="str">
        <f t="shared" si="26"/>
        <v/>
      </c>
      <c r="M82" s="76" t="str">
        <f t="shared" si="15"/>
        <v/>
      </c>
      <c r="N82" s="76">
        <f t="shared" si="16"/>
        <v>0</v>
      </c>
      <c r="O82" s="75">
        <f t="shared" si="21"/>
        <v>0</v>
      </c>
      <c r="P82" s="75">
        <f t="shared" si="17"/>
        <v>0</v>
      </c>
      <c r="Q82" s="76">
        <f t="shared" si="22"/>
        <v>0</v>
      </c>
      <c r="R82" s="76">
        <f t="shared" si="23"/>
        <v>0</v>
      </c>
      <c r="S82" s="226">
        <f t="shared" si="24"/>
        <v>0</v>
      </c>
      <c r="T82" s="76">
        <f t="shared" si="18"/>
        <v>0</v>
      </c>
    </row>
    <row r="83" spans="1:20" ht="60" x14ac:dyDescent="0.2">
      <c r="A83" s="100" t="s">
        <v>70</v>
      </c>
      <c r="B83" s="214"/>
      <c r="C83" s="101"/>
      <c r="D83" s="102"/>
      <c r="E83" s="103" t="s">
        <v>90</v>
      </c>
      <c r="F83" s="104" t="s">
        <v>86</v>
      </c>
      <c r="G83" s="103" t="s">
        <v>91</v>
      </c>
      <c r="H83" s="103" t="s">
        <v>102</v>
      </c>
      <c r="I83" s="103" t="s">
        <v>89</v>
      </c>
      <c r="J83" s="102"/>
      <c r="K83" s="102"/>
      <c r="L83" s="105" t="s">
        <v>69</v>
      </c>
      <c r="M83" s="102"/>
      <c r="N83" s="121"/>
      <c r="O83" s="120"/>
      <c r="P83" s="120"/>
      <c r="Q83" s="121"/>
      <c r="R83" s="121"/>
      <c r="S83" s="121"/>
      <c r="T83" s="121"/>
    </row>
    <row r="84" spans="1:20" x14ac:dyDescent="0.2">
      <c r="A84" s="92" t="str">
        <f>+'Domanda-Conteggio'!V23</f>
        <v>a) 
&lt;= 3'470</v>
      </c>
      <c r="B84" s="98"/>
      <c r="C84" s="93"/>
      <c r="D84" s="94"/>
      <c r="E84" s="95">
        <f t="shared" ref="E84:F86" si="27">SUMIF($M$8:$M$82,$A84,E$8:E$82)</f>
        <v>0</v>
      </c>
      <c r="F84" s="95">
        <f t="shared" si="27"/>
        <v>0</v>
      </c>
      <c r="G84" s="96" t="s">
        <v>5</v>
      </c>
      <c r="H84" s="97">
        <f t="shared" ref="H84:I86" si="28">SUMIF($M$8:$M$82,$A84,H$8:H$82)</f>
        <v>0</v>
      </c>
      <c r="I84" s="97">
        <f t="shared" si="28"/>
        <v>0</v>
      </c>
      <c r="J84" s="98"/>
      <c r="K84" s="98"/>
      <c r="L84" s="99">
        <f>SUMIF($M$8:$M$82,$A84,L$8:L$82)</f>
        <v>0</v>
      </c>
      <c r="M84" s="98"/>
      <c r="N84" s="95"/>
      <c r="O84" s="92"/>
      <c r="P84" s="92"/>
      <c r="Q84" s="95"/>
      <c r="R84" s="95"/>
      <c r="S84" s="95"/>
      <c r="T84" s="95"/>
    </row>
    <row r="85" spans="1:20" x14ac:dyDescent="0.2">
      <c r="A85" s="75" t="str">
        <f>+'Domanda-Conteggio'!X23</f>
        <v>b) &gt; 3'470 e &lt; 4'340</v>
      </c>
      <c r="B85" s="86"/>
      <c r="C85" s="71"/>
      <c r="D85" s="88"/>
      <c r="E85" s="76">
        <f t="shared" si="27"/>
        <v>0</v>
      </c>
      <c r="F85" s="76">
        <f t="shared" si="27"/>
        <v>0</v>
      </c>
      <c r="G85" s="219" t="str">
        <f>IF(E85=0,"---",SUMIF($M$8:$M$82,$A85,$K$8:$K$82)/E85)</f>
        <v>---</v>
      </c>
      <c r="H85" s="77">
        <f t="shared" si="28"/>
        <v>0</v>
      </c>
      <c r="I85" s="77">
        <f t="shared" si="28"/>
        <v>0</v>
      </c>
      <c r="J85" s="86"/>
      <c r="K85" s="86"/>
      <c r="L85" s="69">
        <f>SUMIF($M$8:$M$82,$A85,L$8:L$82)</f>
        <v>0</v>
      </c>
      <c r="M85" s="86"/>
      <c r="N85" s="76"/>
      <c r="O85" s="75"/>
      <c r="P85" s="75"/>
      <c r="Q85" s="76"/>
      <c r="R85" s="76"/>
      <c r="S85" s="76"/>
      <c r="T85" s="76"/>
    </row>
    <row r="86" spans="1:20" x14ac:dyDescent="0.2">
      <c r="A86" s="78" t="str">
        <f>+'Domanda-Conteggio'!Z23</f>
        <v>c) 
&gt;= 4'340</v>
      </c>
      <c r="B86" s="87"/>
      <c r="C86" s="74"/>
      <c r="D86" s="89"/>
      <c r="E86" s="79">
        <f t="shared" si="27"/>
        <v>0</v>
      </c>
      <c r="F86" s="79">
        <f t="shared" si="27"/>
        <v>0</v>
      </c>
      <c r="G86" s="80" t="s">
        <v>5</v>
      </c>
      <c r="H86" s="81">
        <f t="shared" si="28"/>
        <v>0</v>
      </c>
      <c r="I86" s="81">
        <f t="shared" si="28"/>
        <v>0</v>
      </c>
      <c r="J86" s="87"/>
      <c r="K86" s="87"/>
      <c r="L86" s="72">
        <f>SUMIF($M$8:$M$82,$A86,L$8:L$82)</f>
        <v>0</v>
      </c>
      <c r="M86" s="87"/>
      <c r="N86" s="79"/>
      <c r="O86" s="78"/>
      <c r="P86" s="78"/>
      <c r="Q86" s="79"/>
      <c r="R86" s="79"/>
      <c r="S86" s="79"/>
      <c r="T86" s="79"/>
    </row>
    <row r="87" spans="1:20" x14ac:dyDescent="0.2">
      <c r="A87" s="82" t="s">
        <v>55</v>
      </c>
      <c r="B87" s="67"/>
      <c r="C87" s="85"/>
      <c r="D87" s="67"/>
      <c r="E87" s="83">
        <f>SUM(E84:E86)</f>
        <v>0</v>
      </c>
      <c r="F87" s="83">
        <f>SUM(F84:F86)</f>
        <v>0</v>
      </c>
      <c r="G87" s="83"/>
      <c r="H87" s="84">
        <f>SUM(H84:H86)</f>
        <v>0</v>
      </c>
      <c r="I87" s="84">
        <f>SUM(I84:I86)</f>
        <v>0</v>
      </c>
      <c r="J87" s="67"/>
      <c r="K87" s="67"/>
      <c r="L87" s="84">
        <f>SUM(L84:L86)</f>
        <v>0</v>
      </c>
      <c r="M87" s="67"/>
      <c r="N87" s="123">
        <f t="shared" ref="N87:T87" si="29">SUM(N8:N82)</f>
        <v>0</v>
      </c>
      <c r="O87" s="122">
        <f t="shared" si="29"/>
        <v>0</v>
      </c>
      <c r="P87" s="122">
        <f t="shared" si="29"/>
        <v>0</v>
      </c>
      <c r="Q87" s="123">
        <f t="shared" si="29"/>
        <v>0</v>
      </c>
      <c r="R87" s="123">
        <f t="shared" si="29"/>
        <v>0</v>
      </c>
      <c r="S87" s="123">
        <f t="shared" si="29"/>
        <v>0</v>
      </c>
      <c r="T87" s="123">
        <f t="shared" si="29"/>
        <v>0</v>
      </c>
    </row>
    <row r="89" spans="1:20" ht="14.25" customHeight="1" x14ac:dyDescent="0.2">
      <c r="A89" s="29" t="s">
        <v>52</v>
      </c>
      <c r="B89" s="29"/>
      <c r="C89" s="29"/>
      <c r="D89" s="29"/>
      <c r="E89" s="319" t="s">
        <v>84</v>
      </c>
      <c r="F89" s="319"/>
      <c r="G89" s="319"/>
    </row>
    <row r="90" spans="1:20" ht="6" customHeight="1" x14ac:dyDescent="0.2">
      <c r="A90" s="30"/>
      <c r="B90" s="30"/>
      <c r="C90" s="30"/>
      <c r="D90" s="30"/>
      <c r="E90" s="30"/>
      <c r="F90" s="30"/>
      <c r="G90" s="31"/>
    </row>
    <row r="91" spans="1:20" ht="14.25" customHeight="1" x14ac:dyDescent="0.2">
      <c r="A91" s="240" t="s">
        <v>1</v>
      </c>
      <c r="B91" s="240"/>
      <c r="C91" s="240"/>
      <c r="D91" s="32"/>
      <c r="E91" s="32"/>
      <c r="F91" s="32"/>
      <c r="G91" s="32"/>
    </row>
    <row r="92" spans="1:20" ht="6" customHeight="1" x14ac:dyDescent="0.2">
      <c r="A92" s="63"/>
      <c r="B92" s="63"/>
      <c r="C92" s="63"/>
      <c r="D92" s="1"/>
      <c r="E92" s="63"/>
      <c r="F92" s="63"/>
      <c r="G92" s="63"/>
    </row>
  </sheetData>
  <sheetProtection password="8E1A" sheet="1" objects="1" scenarios="1" selectLockedCells="1"/>
  <mergeCells count="8">
    <mergeCell ref="A91:C91"/>
    <mergeCell ref="C6:F6"/>
    <mergeCell ref="A1:M1"/>
    <mergeCell ref="A2:M2"/>
    <mergeCell ref="E89:G89"/>
    <mergeCell ref="D3:H3"/>
    <mergeCell ref="F4:H4"/>
    <mergeCell ref="E5:H5"/>
  </mergeCells>
  <conditionalFormatting sqref="M8:M82">
    <cfRule type="expression" dxfId="11" priority="53">
      <formula>$T8&gt;0</formula>
    </cfRule>
  </conditionalFormatting>
  <conditionalFormatting sqref="L8:L82 J8:J82 C8:C82">
    <cfRule type="expression" dxfId="10" priority="1">
      <formula>$N8&gt;0</formula>
    </cfRule>
  </conditionalFormatting>
  <conditionalFormatting sqref="E8:F82">
    <cfRule type="expression" dxfId="9" priority="8">
      <formula>$O8&gt;0</formula>
    </cfRule>
  </conditionalFormatting>
  <conditionalFormatting sqref="G8:G82">
    <cfRule type="expression" dxfId="8" priority="18">
      <formula>$P8&gt;0</formula>
    </cfRule>
  </conditionalFormatting>
  <conditionalFormatting sqref="H8:I82">
    <cfRule type="expression" dxfId="7" priority="19">
      <formula>$Q8&gt;0</formula>
    </cfRule>
  </conditionalFormatting>
  <conditionalFormatting sqref="B8:B82">
    <cfRule type="expression" dxfId="6" priority="47">
      <formula>$S8&gt;0</formula>
    </cfRule>
  </conditionalFormatting>
  <conditionalFormatting sqref="F8:F82 I8:I82">
    <cfRule type="expression" dxfId="5" priority="20">
      <formula>$R8&gt;0</formula>
    </cfRule>
  </conditionalFormatting>
  <printOptions horizontalCentered="1"/>
  <pageMargins left="0.19685039370078741" right="0.19685039370078741" top="0.39370078740157483" bottom="0.39370078740157483" header="0.19685039370078741" footer="0.19685039370078741"/>
  <pageSetup paperSize="9" scale="64" fitToHeight="6" orientation="landscape" r:id="rId1"/>
  <headerFooter>
    <oddFooter>&amp;LPagina &amp;P / &amp;N&amp;RKAE-COVID-19 (V 18.01.2021)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Selezione!$A$2:$A$7</xm:f>
          </x14:formula1>
          <xm:sqref>B8:B82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Q33"/>
  <sheetViews>
    <sheetView showGridLines="0" zoomScale="85" zoomScaleNormal="85" workbookViewId="0">
      <selection sqref="A1:L1"/>
    </sheetView>
  </sheetViews>
  <sheetFormatPr defaultColWidth="10.75" defaultRowHeight="14.25" outlineLevelRow="1" x14ac:dyDescent="0.2"/>
  <cols>
    <col min="1" max="1" width="20.125" customWidth="1"/>
    <col min="2" max="2" width="15.5" customWidth="1"/>
    <col min="3" max="3" width="11" bestFit="1" customWidth="1"/>
    <col min="4" max="4" width="13.375" bestFit="1" customWidth="1"/>
    <col min="5" max="5" width="14.125" style="64" bestFit="1" customWidth="1"/>
    <col min="6" max="6" width="17.5" bestFit="1" customWidth="1"/>
    <col min="7" max="7" width="12.25" customWidth="1"/>
    <col min="8" max="8" width="15.125" bestFit="1" customWidth="1"/>
    <col min="9" max="9" width="14.375" bestFit="1" customWidth="1"/>
    <col min="10" max="10" width="16.75" customWidth="1"/>
    <col min="11" max="11" width="12.75" customWidth="1"/>
    <col min="12" max="12" width="20.5" bestFit="1" customWidth="1"/>
    <col min="13" max="13" width="7.875" hidden="1" customWidth="1"/>
    <col min="14" max="14" width="15.25" hidden="1" customWidth="1"/>
    <col min="15" max="15" width="14.75" hidden="1" customWidth="1"/>
    <col min="16" max="16" width="14" hidden="1" customWidth="1"/>
    <col min="17" max="17" width="9.125" hidden="1" customWidth="1"/>
  </cols>
  <sheetData>
    <row r="1" spans="1:17" ht="48.6" customHeight="1" x14ac:dyDescent="0.2">
      <c r="A1" s="323" t="s">
        <v>104</v>
      </c>
      <c r="B1" s="323"/>
      <c r="C1" s="323"/>
      <c r="D1" s="323"/>
      <c r="E1" s="323"/>
      <c r="F1" s="323"/>
      <c r="G1" s="323"/>
      <c r="H1" s="323"/>
      <c r="I1" s="323"/>
      <c r="J1" s="323"/>
      <c r="K1" s="323"/>
      <c r="L1" s="323"/>
      <c r="M1" s="118"/>
      <c r="N1" s="118"/>
      <c r="O1" s="118"/>
      <c r="P1" s="118"/>
      <c r="Q1" s="118"/>
    </row>
    <row r="2" spans="1:17" ht="70.900000000000006" customHeight="1" x14ac:dyDescent="0.2">
      <c r="A2" s="318" t="s">
        <v>137</v>
      </c>
      <c r="B2" s="318"/>
      <c r="C2" s="318"/>
      <c r="D2" s="318"/>
      <c r="E2" s="318"/>
      <c r="F2" s="318"/>
      <c r="G2" s="318"/>
      <c r="H2" s="318"/>
      <c r="I2" s="318"/>
      <c r="J2" s="318"/>
      <c r="K2" s="318"/>
      <c r="L2" s="318"/>
      <c r="M2" s="318"/>
    </row>
    <row r="3" spans="1:17" ht="16.899999999999999" customHeight="1" x14ac:dyDescent="0.2">
      <c r="A3" s="168" t="str">
        <f>'Domanda-Conteggio'!A10</f>
        <v>No RIS + SE</v>
      </c>
      <c r="B3" s="169">
        <f>'Domanda-Conteggio'!B10</f>
        <v>0</v>
      </c>
      <c r="C3" s="170" t="str">
        <f>'Domanda-Conteggio'!A4</f>
        <v xml:space="preserve">Ditta </v>
      </c>
      <c r="D3" s="320">
        <f>'Domanda-Conteggio'!A5</f>
        <v>0</v>
      </c>
      <c r="E3" s="320"/>
      <c r="F3" s="320"/>
      <c r="G3" s="320"/>
      <c r="H3" s="320"/>
    </row>
    <row r="4" spans="1:17" ht="18" customHeight="1" x14ac:dyDescent="0.25">
      <c r="A4" s="65" t="s">
        <v>58</v>
      </c>
      <c r="B4" s="177">
        <f>IF(ISBLANK('Domanda-Conteggio'!C16),"",'Domanda-Conteggio'!C16)</f>
        <v>44166</v>
      </c>
      <c r="C4" s="176" t="s">
        <v>92</v>
      </c>
      <c r="D4" s="68">
        <f>NETWORKDAYS(B4,EDATE(B4,1)-1)</f>
        <v>23</v>
      </c>
      <c r="E4" s="64" t="s">
        <v>83</v>
      </c>
      <c r="H4" s="316" t="str">
        <f>IF(MAX(M28:Q28)&gt;0,"Verificare i dati","")</f>
        <v/>
      </c>
      <c r="I4" s="316"/>
    </row>
    <row r="5" spans="1:17" ht="18" customHeight="1" x14ac:dyDescent="0.25">
      <c r="A5" s="65" t="s">
        <v>75</v>
      </c>
      <c r="B5" s="171" t="str">
        <f>IF(ISBLANK('Domanda-Conteggio'!C19),"",'Domanda-Conteggio'!C19)</f>
        <v/>
      </c>
      <c r="C5" s="172" t="str">
        <f>IF(ISBLANK('Domanda-Conteggio'!E19),"",'Domanda-Conteggio'!E19)</f>
        <v/>
      </c>
      <c r="D5" s="68">
        <f>IF(AND(B5="",C5=""),+D4,NETWORKDAYS(B5,C5))</f>
        <v>23</v>
      </c>
      <c r="E5" t="s">
        <v>82</v>
      </c>
    </row>
    <row r="6" spans="1:17" ht="15" x14ac:dyDescent="0.25">
      <c r="B6" s="316" t="str">
        <f>IF(B4="","nella scheda «Italiano» selezionare il mese","")</f>
        <v/>
      </c>
      <c r="C6" s="316"/>
      <c r="D6" s="316"/>
      <c r="E6" s="316"/>
    </row>
    <row r="7" spans="1:17" ht="87.6" customHeight="1" x14ac:dyDescent="0.2">
      <c r="A7" s="160" t="s">
        <v>107</v>
      </c>
      <c r="B7" s="207" t="s">
        <v>109</v>
      </c>
      <c r="C7" s="161" t="s">
        <v>62</v>
      </c>
      <c r="D7" s="163" t="s">
        <v>63</v>
      </c>
      <c r="E7" s="162" t="s">
        <v>64</v>
      </c>
      <c r="F7" s="163" t="s">
        <v>65</v>
      </c>
      <c r="G7" s="161" t="s">
        <v>100</v>
      </c>
      <c r="H7" s="161" t="s">
        <v>66</v>
      </c>
      <c r="I7" s="161" t="s">
        <v>67</v>
      </c>
      <c r="J7" s="163" t="s">
        <v>68</v>
      </c>
      <c r="K7" s="164" t="s">
        <v>69</v>
      </c>
      <c r="L7" s="165" t="s">
        <v>70</v>
      </c>
      <c r="M7" s="108" t="s">
        <v>71</v>
      </c>
      <c r="N7" s="119" t="s">
        <v>72</v>
      </c>
      <c r="O7" s="108" t="s">
        <v>73</v>
      </c>
      <c r="P7" s="108" t="s">
        <v>101</v>
      </c>
      <c r="Q7" s="108" t="s">
        <v>74</v>
      </c>
    </row>
    <row r="8" spans="1:17" x14ac:dyDescent="0.2">
      <c r="A8" s="152" t="s">
        <v>136</v>
      </c>
      <c r="B8" s="178">
        <v>50000</v>
      </c>
      <c r="C8" s="166"/>
      <c r="D8" s="179">
        <v>10</v>
      </c>
      <c r="E8" s="180">
        <v>10</v>
      </c>
      <c r="F8" s="167"/>
      <c r="G8" s="178">
        <v>1840</v>
      </c>
      <c r="H8" s="178">
        <v>920</v>
      </c>
      <c r="I8" s="156" t="str">
        <f>IF(B8*C8&gt;0,+B8/C8,"")</f>
        <v/>
      </c>
      <c r="J8" s="157" t="str">
        <f>IF(B8*C8&gt;0,+D8*F8,"")</f>
        <v/>
      </c>
      <c r="K8" s="158">
        <f>IF(B8&gt;0,IF(C8&gt;0,+D8*B8,B8)/$D$4*$D$5,"")</f>
        <v>50000</v>
      </c>
      <c r="L8" s="159" t="str">
        <f t="shared" ref="L8:L23" si="0">IF(B8&gt;0,IF(C8&gt;0,IF(I8&lt;=3470,$A$25,IF(I8&gt;=4340,$A$27,$A$26)),IF(D8&gt;0,IF(B8/D8&gt;=4340,$A$27,$Q$7),"")),"")</f>
        <v>c) 
&gt;= 4'340</v>
      </c>
      <c r="M8" s="76">
        <f t="shared" ref="M8:M15" si="1">IF(B8&gt;0,IF(C8&gt;0,IF(I8&gt;12350,1,0),IF(D8&gt;0,IF(B8/D8&gt;12350,1,0),0)),0)</f>
        <v>0</v>
      </c>
      <c r="N8" s="75">
        <f>IF(E8&gt;D8,1,0)</f>
        <v>0</v>
      </c>
      <c r="O8" s="75">
        <f t="shared" ref="O8:O23" si="2">IF(AND(L8=$A$26,ISBLANK(F8)),1,0)</f>
        <v>0</v>
      </c>
      <c r="P8" s="76">
        <f>IF(B8&gt;0,IF(OR(G8="",H8&gt;G8),1,0),0)</f>
        <v>0</v>
      </c>
      <c r="Q8" s="76">
        <f t="shared" ref="Q8:Q23" si="3">IF(AND(B8*MAX(C8:D8)&gt;0,L8&lt;&gt;$A$25,L8&lt;&gt;$A$26,L8&lt;&gt;$A$27),1,0)</f>
        <v>0</v>
      </c>
    </row>
    <row r="9" spans="1:17" x14ac:dyDescent="0.2">
      <c r="A9" s="181"/>
      <c r="B9" s="182"/>
      <c r="C9" s="183"/>
      <c r="D9" s="184"/>
      <c r="E9" s="185"/>
      <c r="F9" s="186"/>
      <c r="G9" s="70" t="str">
        <f t="shared" ref="G9:G17" si="4">IF($B$4="","",IF(B9*C9&gt;0,+F9/5*$D$4*D9*C9,""))</f>
        <v/>
      </c>
      <c r="H9" s="182"/>
      <c r="I9" s="69" t="str">
        <f t="shared" ref="I9:I17" si="5">IF(B9*C9&gt;0,+B9/C9,"")</f>
        <v/>
      </c>
      <c r="J9" s="70" t="str">
        <f t="shared" ref="J9:J17" si="6">IF(B9*C9&gt;0,+D9*F9,"")</f>
        <v/>
      </c>
      <c r="K9" s="70" t="str">
        <f t="shared" ref="K9:K17" si="7">IF(B9&gt;0,IF(C9&gt;0,+D9*B9,B9)/$D$4*$D$5,"")</f>
        <v/>
      </c>
      <c r="L9" s="76" t="str">
        <f t="shared" si="0"/>
        <v/>
      </c>
      <c r="M9" s="76">
        <f t="shared" si="1"/>
        <v>0</v>
      </c>
      <c r="N9" s="75">
        <f t="shared" ref="N9:N17" si="8">IF(E9&gt;D9,1,0)</f>
        <v>0</v>
      </c>
      <c r="O9" s="75">
        <f t="shared" si="2"/>
        <v>0</v>
      </c>
      <c r="P9" s="76">
        <f t="shared" ref="P9:P17" si="9">IF(B9&gt;0,IF(OR(G9="",H9&gt;G9),1,0),0)</f>
        <v>0</v>
      </c>
      <c r="Q9" s="76">
        <f t="shared" si="3"/>
        <v>0</v>
      </c>
    </row>
    <row r="10" spans="1:17" x14ac:dyDescent="0.2">
      <c r="A10" s="181" t="s">
        <v>76</v>
      </c>
      <c r="B10" s="182">
        <v>4500</v>
      </c>
      <c r="C10" s="183">
        <v>0.5</v>
      </c>
      <c r="D10" s="184">
        <v>1</v>
      </c>
      <c r="E10" s="185">
        <v>1</v>
      </c>
      <c r="F10" s="186">
        <v>42</v>
      </c>
      <c r="G10" s="70">
        <f t="shared" si="4"/>
        <v>96.600000000000009</v>
      </c>
      <c r="H10" s="182">
        <v>38.5</v>
      </c>
      <c r="I10" s="69">
        <f t="shared" si="5"/>
        <v>9000</v>
      </c>
      <c r="J10" s="70">
        <f t="shared" si="6"/>
        <v>42</v>
      </c>
      <c r="K10" s="70">
        <f t="shared" si="7"/>
        <v>4500</v>
      </c>
      <c r="L10" s="76" t="str">
        <f t="shared" si="0"/>
        <v>c) 
&gt;= 4'340</v>
      </c>
      <c r="M10" s="76">
        <f t="shared" si="1"/>
        <v>0</v>
      </c>
      <c r="N10" s="75">
        <f t="shared" si="8"/>
        <v>0</v>
      </c>
      <c r="O10" s="75">
        <f t="shared" si="2"/>
        <v>0</v>
      </c>
      <c r="P10" s="76">
        <f t="shared" si="9"/>
        <v>0</v>
      </c>
      <c r="Q10" s="76">
        <f t="shared" si="3"/>
        <v>0</v>
      </c>
    </row>
    <row r="11" spans="1:17" x14ac:dyDescent="0.2">
      <c r="A11" s="181" t="s">
        <v>77</v>
      </c>
      <c r="B11" s="182">
        <v>2000</v>
      </c>
      <c r="C11" s="183">
        <v>0.5</v>
      </c>
      <c r="D11" s="184">
        <v>1</v>
      </c>
      <c r="E11" s="185">
        <v>1</v>
      </c>
      <c r="F11" s="186">
        <v>40</v>
      </c>
      <c r="G11" s="70">
        <f t="shared" si="4"/>
        <v>92</v>
      </c>
      <c r="H11" s="182">
        <v>40</v>
      </c>
      <c r="I11" s="69">
        <f t="shared" si="5"/>
        <v>4000</v>
      </c>
      <c r="J11" s="70">
        <f t="shared" si="6"/>
        <v>40</v>
      </c>
      <c r="K11" s="70">
        <f t="shared" si="7"/>
        <v>2000</v>
      </c>
      <c r="L11" s="76" t="str">
        <f t="shared" si="0"/>
        <v>b) &gt; 3'470 e &lt; 4'340</v>
      </c>
      <c r="M11" s="76">
        <f t="shared" si="1"/>
        <v>0</v>
      </c>
      <c r="N11" s="75">
        <f t="shared" si="8"/>
        <v>0</v>
      </c>
      <c r="O11" s="75">
        <f t="shared" si="2"/>
        <v>0</v>
      </c>
      <c r="P11" s="76">
        <f t="shared" si="9"/>
        <v>0</v>
      </c>
      <c r="Q11" s="76">
        <f t="shared" si="3"/>
        <v>0</v>
      </c>
    </row>
    <row r="12" spans="1:17" x14ac:dyDescent="0.2">
      <c r="A12" s="181" t="s">
        <v>78</v>
      </c>
      <c r="B12" s="182">
        <v>1420</v>
      </c>
      <c r="C12" s="183">
        <v>0.4</v>
      </c>
      <c r="D12" s="184">
        <v>2</v>
      </c>
      <c r="E12" s="185">
        <v>2</v>
      </c>
      <c r="F12" s="186">
        <v>40</v>
      </c>
      <c r="G12" s="70">
        <f t="shared" si="4"/>
        <v>147.20000000000002</v>
      </c>
      <c r="H12" s="182">
        <v>60</v>
      </c>
      <c r="I12" s="69">
        <f t="shared" si="5"/>
        <v>3550</v>
      </c>
      <c r="J12" s="70">
        <f t="shared" si="6"/>
        <v>80</v>
      </c>
      <c r="K12" s="70">
        <f t="shared" si="7"/>
        <v>2840</v>
      </c>
      <c r="L12" s="76" t="str">
        <f t="shared" si="0"/>
        <v>b) &gt; 3'470 e &lt; 4'340</v>
      </c>
      <c r="M12" s="76">
        <f t="shared" si="1"/>
        <v>0</v>
      </c>
      <c r="N12" s="75">
        <f t="shared" si="8"/>
        <v>0</v>
      </c>
      <c r="O12" s="75">
        <f t="shared" si="2"/>
        <v>0</v>
      </c>
      <c r="P12" s="76">
        <f t="shared" si="9"/>
        <v>0</v>
      </c>
      <c r="Q12" s="76">
        <f t="shared" si="3"/>
        <v>0</v>
      </c>
    </row>
    <row r="13" spans="1:17" x14ac:dyDescent="0.2">
      <c r="A13" s="181" t="s">
        <v>79</v>
      </c>
      <c r="B13" s="182">
        <v>2130</v>
      </c>
      <c r="C13" s="183">
        <v>0.6</v>
      </c>
      <c r="D13" s="184">
        <v>2</v>
      </c>
      <c r="E13" s="185">
        <v>2</v>
      </c>
      <c r="F13" s="186">
        <v>40</v>
      </c>
      <c r="G13" s="70">
        <f t="shared" si="4"/>
        <v>220.79999999999998</v>
      </c>
      <c r="H13" s="182">
        <v>100</v>
      </c>
      <c r="I13" s="69">
        <f t="shared" si="5"/>
        <v>3550</v>
      </c>
      <c r="J13" s="70">
        <f t="shared" si="6"/>
        <v>80</v>
      </c>
      <c r="K13" s="70">
        <f t="shared" si="7"/>
        <v>4260</v>
      </c>
      <c r="L13" s="76" t="str">
        <f t="shared" si="0"/>
        <v>b) &gt; 3'470 e &lt; 4'340</v>
      </c>
      <c r="M13" s="76">
        <f t="shared" si="1"/>
        <v>0</v>
      </c>
      <c r="N13" s="75">
        <f t="shared" si="8"/>
        <v>0</v>
      </c>
      <c r="O13" s="75">
        <f t="shared" si="2"/>
        <v>0</v>
      </c>
      <c r="P13" s="76">
        <f t="shared" si="9"/>
        <v>0</v>
      </c>
      <c r="Q13" s="76">
        <f t="shared" si="3"/>
        <v>0</v>
      </c>
    </row>
    <row r="14" spans="1:17" x14ac:dyDescent="0.2">
      <c r="A14" s="181" t="s">
        <v>80</v>
      </c>
      <c r="B14" s="182">
        <v>2780</v>
      </c>
      <c r="C14" s="183">
        <v>1</v>
      </c>
      <c r="D14" s="184">
        <v>6</v>
      </c>
      <c r="E14" s="185">
        <v>4</v>
      </c>
      <c r="F14" s="186">
        <v>40</v>
      </c>
      <c r="G14" s="70">
        <f t="shared" si="4"/>
        <v>1104</v>
      </c>
      <c r="H14" s="182">
        <v>368</v>
      </c>
      <c r="I14" s="69">
        <f t="shared" si="5"/>
        <v>2780</v>
      </c>
      <c r="J14" s="70">
        <f t="shared" si="6"/>
        <v>240</v>
      </c>
      <c r="K14" s="70">
        <f t="shared" si="7"/>
        <v>16680</v>
      </c>
      <c r="L14" s="76" t="str">
        <f t="shared" si="0"/>
        <v>a) 
&lt;= 3'470</v>
      </c>
      <c r="M14" s="76">
        <f t="shared" si="1"/>
        <v>0</v>
      </c>
      <c r="N14" s="75">
        <f t="shared" si="8"/>
        <v>0</v>
      </c>
      <c r="O14" s="75">
        <f t="shared" si="2"/>
        <v>0</v>
      </c>
      <c r="P14" s="76">
        <f t="shared" si="9"/>
        <v>0</v>
      </c>
      <c r="Q14" s="76">
        <f t="shared" si="3"/>
        <v>0</v>
      </c>
    </row>
    <row r="15" spans="1:17" x14ac:dyDescent="0.2">
      <c r="A15" s="181" t="s">
        <v>81</v>
      </c>
      <c r="B15" s="182">
        <v>3000</v>
      </c>
      <c r="C15" s="183">
        <v>1</v>
      </c>
      <c r="D15" s="184">
        <v>2</v>
      </c>
      <c r="E15" s="185">
        <v>1</v>
      </c>
      <c r="F15" s="186">
        <v>45</v>
      </c>
      <c r="G15" s="70">
        <f t="shared" si="4"/>
        <v>414</v>
      </c>
      <c r="H15" s="182">
        <v>31</v>
      </c>
      <c r="I15" s="69">
        <f t="shared" si="5"/>
        <v>3000</v>
      </c>
      <c r="J15" s="70">
        <f t="shared" si="6"/>
        <v>90</v>
      </c>
      <c r="K15" s="70">
        <f t="shared" si="7"/>
        <v>6000</v>
      </c>
      <c r="L15" s="76" t="str">
        <f t="shared" si="0"/>
        <v>a) 
&lt;= 3'470</v>
      </c>
      <c r="M15" s="76">
        <f t="shared" si="1"/>
        <v>0</v>
      </c>
      <c r="N15" s="75">
        <f t="shared" si="8"/>
        <v>0</v>
      </c>
      <c r="O15" s="75">
        <f t="shared" si="2"/>
        <v>0</v>
      </c>
      <c r="P15" s="76">
        <f t="shared" si="9"/>
        <v>0</v>
      </c>
      <c r="Q15" s="76">
        <f t="shared" si="3"/>
        <v>0</v>
      </c>
    </row>
    <row r="16" spans="1:17" x14ac:dyDescent="0.2">
      <c r="A16" s="181"/>
      <c r="B16" s="182"/>
      <c r="C16" s="183"/>
      <c r="D16" s="184"/>
      <c r="E16" s="185"/>
      <c r="F16" s="186"/>
      <c r="G16" s="70" t="str">
        <f t="shared" si="4"/>
        <v/>
      </c>
      <c r="H16" s="182"/>
      <c r="I16" s="69" t="str">
        <f t="shared" si="5"/>
        <v/>
      </c>
      <c r="J16" s="70" t="str">
        <f t="shared" si="6"/>
        <v/>
      </c>
      <c r="K16" s="70" t="str">
        <f t="shared" si="7"/>
        <v/>
      </c>
      <c r="L16" s="76" t="str">
        <f t="shared" si="0"/>
        <v/>
      </c>
      <c r="M16" s="76">
        <f>IF(B16&gt;0,IF(C16&gt;0,IF(I16&gt;12350,1,0),IF(D16&gt;0,IF(B16/D16&gt;12350,1,0),0)),0)</f>
        <v>0</v>
      </c>
      <c r="N16" s="75">
        <f t="shared" si="8"/>
        <v>0</v>
      </c>
      <c r="O16" s="75">
        <f t="shared" si="2"/>
        <v>0</v>
      </c>
      <c r="P16" s="76">
        <f t="shared" si="9"/>
        <v>0</v>
      </c>
      <c r="Q16" s="76">
        <f t="shared" si="3"/>
        <v>0</v>
      </c>
    </row>
    <row r="17" spans="1:17" x14ac:dyDescent="0.2">
      <c r="A17" s="181"/>
      <c r="B17" s="182"/>
      <c r="C17" s="183"/>
      <c r="D17" s="184"/>
      <c r="E17" s="185"/>
      <c r="F17" s="186"/>
      <c r="G17" s="70" t="str">
        <f t="shared" si="4"/>
        <v/>
      </c>
      <c r="H17" s="182"/>
      <c r="I17" s="69" t="str">
        <f t="shared" si="5"/>
        <v/>
      </c>
      <c r="J17" s="70" t="str">
        <f t="shared" si="6"/>
        <v/>
      </c>
      <c r="K17" s="70" t="str">
        <f t="shared" si="7"/>
        <v/>
      </c>
      <c r="L17" s="76" t="str">
        <f t="shared" si="0"/>
        <v/>
      </c>
      <c r="M17" s="76">
        <f t="shared" ref="M17:M21" si="10">IF(B17&gt;0,IF(C17&gt;0,IF(I17&gt;12350,1,0),IF(D17&gt;0,IF(B17/D17&gt;12350,1,0),0)),0)</f>
        <v>0</v>
      </c>
      <c r="N17" s="75">
        <f t="shared" si="8"/>
        <v>0</v>
      </c>
      <c r="O17" s="75">
        <f t="shared" si="2"/>
        <v>0</v>
      </c>
      <c r="P17" s="76">
        <f t="shared" si="9"/>
        <v>0</v>
      </c>
      <c r="Q17" s="76">
        <f t="shared" si="3"/>
        <v>0</v>
      </c>
    </row>
    <row r="18" spans="1:17" outlineLevel="1" x14ac:dyDescent="0.2">
      <c r="A18" s="181"/>
      <c r="B18" s="182"/>
      <c r="C18" s="183"/>
      <c r="D18" s="184"/>
      <c r="E18" s="185"/>
      <c r="F18" s="186"/>
      <c r="G18" s="70" t="str">
        <f t="shared" ref="G18:G23" si="11">IF($B$4="","",IF(B18*C18&gt;0,+F18/5*$D$4*D18*C18,""))</f>
        <v/>
      </c>
      <c r="H18" s="182"/>
      <c r="I18" s="69" t="str">
        <f t="shared" ref="I18:I23" si="12">IF(B18*C18&gt;0,+B18/C18,"")</f>
        <v/>
      </c>
      <c r="J18" s="70" t="str">
        <f t="shared" ref="J18:J23" si="13">IF(B18*C18&gt;0,+D18*F18,"")</f>
        <v/>
      </c>
      <c r="K18" s="70" t="str">
        <f t="shared" ref="K18:K23" si="14">IF(B18&gt;0,IF(C18&gt;0,+D18*B18,B18)/$D$4*$D$5,"")</f>
        <v/>
      </c>
      <c r="L18" s="76" t="str">
        <f t="shared" si="0"/>
        <v/>
      </c>
      <c r="M18" s="76">
        <f t="shared" si="10"/>
        <v>0</v>
      </c>
      <c r="N18" s="75">
        <f t="shared" ref="N18:N23" si="15">IF(E18&gt;D18,1,0)</f>
        <v>0</v>
      </c>
      <c r="O18" s="75">
        <f t="shared" si="2"/>
        <v>0</v>
      </c>
      <c r="P18" s="76">
        <f t="shared" ref="P18:P23" si="16">IF(B18&gt;0,IF(OR(G18="",H18&gt;G18),1,0),0)</f>
        <v>0</v>
      </c>
      <c r="Q18" s="76">
        <f t="shared" si="3"/>
        <v>0</v>
      </c>
    </row>
    <row r="19" spans="1:17" outlineLevel="1" x14ac:dyDescent="0.2">
      <c r="A19" s="181"/>
      <c r="B19" s="182"/>
      <c r="C19" s="183"/>
      <c r="D19" s="184"/>
      <c r="E19" s="185"/>
      <c r="F19" s="186"/>
      <c r="G19" s="70" t="str">
        <f t="shared" si="11"/>
        <v/>
      </c>
      <c r="H19" s="182"/>
      <c r="I19" s="69" t="str">
        <f t="shared" si="12"/>
        <v/>
      </c>
      <c r="J19" s="70" t="str">
        <f t="shared" si="13"/>
        <v/>
      </c>
      <c r="K19" s="70" t="str">
        <f t="shared" si="14"/>
        <v/>
      </c>
      <c r="L19" s="76" t="str">
        <f t="shared" si="0"/>
        <v/>
      </c>
      <c r="M19" s="76">
        <f t="shared" si="10"/>
        <v>0</v>
      </c>
      <c r="N19" s="75">
        <f t="shared" si="15"/>
        <v>0</v>
      </c>
      <c r="O19" s="75">
        <f t="shared" si="2"/>
        <v>0</v>
      </c>
      <c r="P19" s="76">
        <f t="shared" si="16"/>
        <v>0</v>
      </c>
      <c r="Q19" s="76">
        <f t="shared" si="3"/>
        <v>0</v>
      </c>
    </row>
    <row r="20" spans="1:17" outlineLevel="1" x14ac:dyDescent="0.2">
      <c r="A20" s="181"/>
      <c r="B20" s="182"/>
      <c r="C20" s="183"/>
      <c r="D20" s="184"/>
      <c r="E20" s="185"/>
      <c r="F20" s="186"/>
      <c r="G20" s="70" t="str">
        <f t="shared" si="11"/>
        <v/>
      </c>
      <c r="H20" s="182"/>
      <c r="I20" s="69" t="str">
        <f t="shared" si="12"/>
        <v/>
      </c>
      <c r="J20" s="70" t="str">
        <f t="shared" si="13"/>
        <v/>
      </c>
      <c r="K20" s="70" t="str">
        <f t="shared" si="14"/>
        <v/>
      </c>
      <c r="L20" s="76" t="str">
        <f t="shared" si="0"/>
        <v/>
      </c>
      <c r="M20" s="76">
        <f t="shared" si="10"/>
        <v>0</v>
      </c>
      <c r="N20" s="75">
        <f t="shared" si="15"/>
        <v>0</v>
      </c>
      <c r="O20" s="75">
        <f t="shared" si="2"/>
        <v>0</v>
      </c>
      <c r="P20" s="76">
        <f t="shared" si="16"/>
        <v>0</v>
      </c>
      <c r="Q20" s="76">
        <f t="shared" si="3"/>
        <v>0</v>
      </c>
    </row>
    <row r="21" spans="1:17" outlineLevel="1" x14ac:dyDescent="0.2">
      <c r="A21" s="181"/>
      <c r="B21" s="182"/>
      <c r="C21" s="183"/>
      <c r="D21" s="184"/>
      <c r="E21" s="185"/>
      <c r="F21" s="186"/>
      <c r="G21" s="70" t="str">
        <f t="shared" si="11"/>
        <v/>
      </c>
      <c r="H21" s="182"/>
      <c r="I21" s="69" t="str">
        <f t="shared" si="12"/>
        <v/>
      </c>
      <c r="J21" s="70" t="str">
        <f t="shared" si="13"/>
        <v/>
      </c>
      <c r="K21" s="70" t="str">
        <f t="shared" si="14"/>
        <v/>
      </c>
      <c r="L21" s="76" t="str">
        <f t="shared" si="0"/>
        <v/>
      </c>
      <c r="M21" s="76">
        <f t="shared" si="10"/>
        <v>0</v>
      </c>
      <c r="N21" s="75">
        <f t="shared" si="15"/>
        <v>0</v>
      </c>
      <c r="O21" s="75">
        <f t="shared" si="2"/>
        <v>0</v>
      </c>
      <c r="P21" s="76">
        <f t="shared" si="16"/>
        <v>0</v>
      </c>
      <c r="Q21" s="76">
        <f t="shared" si="3"/>
        <v>0</v>
      </c>
    </row>
    <row r="22" spans="1:17" outlineLevel="1" x14ac:dyDescent="0.2">
      <c r="A22" s="181"/>
      <c r="B22" s="182"/>
      <c r="C22" s="183"/>
      <c r="D22" s="184"/>
      <c r="E22" s="185"/>
      <c r="F22" s="186"/>
      <c r="G22" s="70" t="str">
        <f t="shared" si="11"/>
        <v/>
      </c>
      <c r="H22" s="182"/>
      <c r="I22" s="69" t="str">
        <f t="shared" si="12"/>
        <v/>
      </c>
      <c r="J22" s="70" t="str">
        <f t="shared" si="13"/>
        <v/>
      </c>
      <c r="K22" s="70" t="str">
        <f t="shared" si="14"/>
        <v/>
      </c>
      <c r="L22" s="76" t="str">
        <f t="shared" si="0"/>
        <v/>
      </c>
      <c r="M22" s="76">
        <f t="shared" ref="M22:M23" si="17">IF(B22&gt;0,IF(C22&gt;0,IF(I22&gt;12350,1,0),IF(D22&gt;0,IF(B22/D22&gt;12350,1,0),0)),0)</f>
        <v>0</v>
      </c>
      <c r="N22" s="75">
        <f t="shared" si="15"/>
        <v>0</v>
      </c>
      <c r="O22" s="75">
        <f t="shared" si="2"/>
        <v>0</v>
      </c>
      <c r="P22" s="76">
        <f t="shared" si="16"/>
        <v>0</v>
      </c>
      <c r="Q22" s="76">
        <f t="shared" si="3"/>
        <v>0</v>
      </c>
    </row>
    <row r="23" spans="1:17" outlineLevel="1" x14ac:dyDescent="0.2">
      <c r="A23" s="187"/>
      <c r="B23" s="182"/>
      <c r="C23" s="183"/>
      <c r="D23" s="184"/>
      <c r="E23" s="185"/>
      <c r="F23" s="186"/>
      <c r="G23" s="73" t="str">
        <f t="shared" si="11"/>
        <v/>
      </c>
      <c r="H23" s="182"/>
      <c r="I23" s="72" t="str">
        <f t="shared" si="12"/>
        <v/>
      </c>
      <c r="J23" s="73" t="str">
        <f t="shared" si="13"/>
        <v/>
      </c>
      <c r="K23" s="70" t="str">
        <f t="shared" si="14"/>
        <v/>
      </c>
      <c r="L23" s="79" t="str">
        <f t="shared" si="0"/>
        <v/>
      </c>
      <c r="M23" s="76">
        <f t="shared" si="17"/>
        <v>0</v>
      </c>
      <c r="N23" s="75">
        <f t="shared" si="15"/>
        <v>0</v>
      </c>
      <c r="O23" s="75">
        <f t="shared" si="2"/>
        <v>0</v>
      </c>
      <c r="P23" s="76">
        <f t="shared" si="16"/>
        <v>0</v>
      </c>
      <c r="Q23" s="76">
        <f t="shared" si="3"/>
        <v>0</v>
      </c>
    </row>
    <row r="24" spans="1:17" ht="45" x14ac:dyDescent="0.2">
      <c r="A24" s="100" t="s">
        <v>70</v>
      </c>
      <c r="B24" s="101"/>
      <c r="C24" s="102"/>
      <c r="D24" s="103" t="s">
        <v>85</v>
      </c>
      <c r="E24" s="104" t="s">
        <v>87</v>
      </c>
      <c r="F24" s="103" t="s">
        <v>88</v>
      </c>
      <c r="G24" s="103" t="s">
        <v>102</v>
      </c>
      <c r="H24" s="103" t="s">
        <v>89</v>
      </c>
      <c r="I24" s="102"/>
      <c r="J24" s="102"/>
      <c r="K24" s="105" t="s">
        <v>69</v>
      </c>
      <c r="L24" s="102"/>
      <c r="M24" s="121"/>
      <c r="N24" s="120"/>
      <c r="O24" s="120"/>
      <c r="P24" s="121"/>
      <c r="Q24" s="121"/>
    </row>
    <row r="25" spans="1:17" x14ac:dyDescent="0.2">
      <c r="A25" s="92" t="str">
        <f>+'Domanda-Conteggio'!V23</f>
        <v>a) 
&lt;= 3'470</v>
      </c>
      <c r="B25" s="93"/>
      <c r="C25" s="94"/>
      <c r="D25" s="95">
        <f t="shared" ref="D25:E27" si="18">SUMIF($L$8:$L$23,$A25,D$8:D$23)</f>
        <v>8</v>
      </c>
      <c r="E25" s="95">
        <f t="shared" si="18"/>
        <v>5</v>
      </c>
      <c r="F25" s="96" t="s">
        <v>5</v>
      </c>
      <c r="G25" s="97">
        <f t="shared" ref="G25:H27" si="19">SUMIF($L$8:$L$23,$A25,G$8:G$23)</f>
        <v>1518</v>
      </c>
      <c r="H25" s="97">
        <f t="shared" si="19"/>
        <v>399</v>
      </c>
      <c r="I25" s="98"/>
      <c r="J25" s="98"/>
      <c r="K25" s="99">
        <f>SUMIF($L$8:$L$23,$A25,K$8:K$23)</f>
        <v>22680</v>
      </c>
      <c r="L25" s="98"/>
      <c r="M25" s="95"/>
      <c r="N25" s="92"/>
      <c r="O25" s="92"/>
      <c r="P25" s="95"/>
      <c r="Q25" s="95"/>
    </row>
    <row r="26" spans="1:17" x14ac:dyDescent="0.2">
      <c r="A26" s="75" t="str">
        <f>+'Domanda-Conteggio'!X23</f>
        <v>b) &gt; 3'470 e &lt; 4'340</v>
      </c>
      <c r="B26" s="71"/>
      <c r="C26" s="88"/>
      <c r="D26" s="76">
        <f t="shared" si="18"/>
        <v>5</v>
      </c>
      <c r="E26" s="76">
        <f t="shared" si="18"/>
        <v>5</v>
      </c>
      <c r="F26" s="69">
        <f>IF(D26=0,"---",SUMIF($L$8:$L$23,$A26,$J$8:$J$23)/D26)</f>
        <v>40</v>
      </c>
      <c r="G26" s="77">
        <f t="shared" si="19"/>
        <v>460</v>
      </c>
      <c r="H26" s="77">
        <f t="shared" si="19"/>
        <v>200</v>
      </c>
      <c r="I26" s="86"/>
      <c r="J26" s="86"/>
      <c r="K26" s="69">
        <f>SUMIF($L$8:$L$23,$A26,K$8:K$23)</f>
        <v>9100</v>
      </c>
      <c r="L26" s="86"/>
      <c r="M26" s="76"/>
      <c r="N26" s="75"/>
      <c r="O26" s="75"/>
      <c r="P26" s="76"/>
      <c r="Q26" s="76"/>
    </row>
    <row r="27" spans="1:17" x14ac:dyDescent="0.2">
      <c r="A27" s="78" t="str">
        <f>+'Domanda-Conteggio'!Z23</f>
        <v>c) 
&gt;= 4'340</v>
      </c>
      <c r="B27" s="74"/>
      <c r="C27" s="89"/>
      <c r="D27" s="79">
        <f t="shared" si="18"/>
        <v>11</v>
      </c>
      <c r="E27" s="79">
        <f t="shared" si="18"/>
        <v>11</v>
      </c>
      <c r="F27" s="80" t="s">
        <v>5</v>
      </c>
      <c r="G27" s="81">
        <f t="shared" si="19"/>
        <v>1936.6</v>
      </c>
      <c r="H27" s="81">
        <f t="shared" si="19"/>
        <v>958.5</v>
      </c>
      <c r="I27" s="87"/>
      <c r="J27" s="87"/>
      <c r="K27" s="72">
        <f>SUMIF($L$8:$L$23,$A27,K$8:K$23)</f>
        <v>54500</v>
      </c>
      <c r="L27" s="87"/>
      <c r="M27" s="79"/>
      <c r="N27" s="78"/>
      <c r="O27" s="78"/>
      <c r="P27" s="79"/>
      <c r="Q27" s="79"/>
    </row>
    <row r="28" spans="1:17" x14ac:dyDescent="0.2">
      <c r="A28" s="82" t="s">
        <v>55</v>
      </c>
      <c r="B28" s="85"/>
      <c r="C28" s="67"/>
      <c r="D28" s="83">
        <f>SUM(D25:D27)</f>
        <v>24</v>
      </c>
      <c r="E28" s="83">
        <f>SUM(E25:E27)</f>
        <v>21</v>
      </c>
      <c r="F28" s="83"/>
      <c r="G28" s="84">
        <f>SUM(G25:G27)</f>
        <v>3914.6</v>
      </c>
      <c r="H28" s="84">
        <f>SUM(H25:H27)</f>
        <v>1557.5</v>
      </c>
      <c r="I28" s="67"/>
      <c r="J28" s="67"/>
      <c r="K28" s="84">
        <f>SUM(K25:K27)</f>
        <v>86280</v>
      </c>
      <c r="L28" s="67"/>
      <c r="M28" s="123">
        <f>SUM(M8:M23)</f>
        <v>0</v>
      </c>
      <c r="N28" s="122">
        <f>SUM(N8:N23)</f>
        <v>0</v>
      </c>
      <c r="O28" s="122">
        <f>SUM(O8:O23)</f>
        <v>0</v>
      </c>
      <c r="P28" s="123">
        <f>SUM(P8:P23)</f>
        <v>0</v>
      </c>
      <c r="Q28" s="123">
        <f>SUM(Q8:Q23)</f>
        <v>0</v>
      </c>
    </row>
    <row r="30" spans="1:17" ht="14.25" customHeight="1" x14ac:dyDescent="0.2">
      <c r="A30" s="29" t="s">
        <v>52</v>
      </c>
      <c r="B30" s="29"/>
      <c r="C30" s="29"/>
      <c r="D30" s="319" t="s">
        <v>84</v>
      </c>
      <c r="E30" s="319"/>
      <c r="F30" s="319"/>
    </row>
    <row r="31" spans="1:17" ht="6" customHeight="1" x14ac:dyDescent="0.2">
      <c r="A31" s="30"/>
      <c r="B31" s="30"/>
      <c r="C31" s="30"/>
      <c r="D31" s="30"/>
      <c r="E31" s="30"/>
      <c r="F31" s="31"/>
    </row>
    <row r="32" spans="1:17" ht="14.25" customHeight="1" x14ac:dyDescent="0.2">
      <c r="A32" s="240" t="s">
        <v>1</v>
      </c>
      <c r="B32" s="240"/>
      <c r="C32" s="141"/>
      <c r="D32" s="141"/>
      <c r="E32" s="141"/>
      <c r="F32" s="141"/>
    </row>
    <row r="33" spans="1:6" ht="6" customHeight="1" x14ac:dyDescent="0.2">
      <c r="A33" s="63"/>
      <c r="B33" s="63"/>
      <c r="C33" s="1"/>
      <c r="D33" s="63"/>
      <c r="E33" s="63"/>
      <c r="F33" s="63"/>
    </row>
  </sheetData>
  <sheetProtection password="8E1A" sheet="1" objects="1" scenarios="1" selectLockedCells="1" selectUnlockedCells="1"/>
  <mergeCells count="7">
    <mergeCell ref="A1:L1"/>
    <mergeCell ref="B6:E6"/>
    <mergeCell ref="A32:B32"/>
    <mergeCell ref="D3:H3"/>
    <mergeCell ref="D30:F30"/>
    <mergeCell ref="H4:I4"/>
    <mergeCell ref="A2:M2"/>
  </mergeCells>
  <conditionalFormatting sqref="L8:L23">
    <cfRule type="expression" dxfId="4" priority="8">
      <formula>$Q8&gt;0</formula>
    </cfRule>
  </conditionalFormatting>
  <conditionalFormatting sqref="B8:B23 I8:I23 K8:K23">
    <cfRule type="expression" dxfId="3" priority="4">
      <formula>$M8&gt;0</formula>
    </cfRule>
  </conditionalFormatting>
  <conditionalFormatting sqref="D8:E23">
    <cfRule type="expression" dxfId="2" priority="5">
      <formula>$N8&gt;0</formula>
    </cfRule>
  </conditionalFormatting>
  <conditionalFormatting sqref="F8:F23">
    <cfRule type="expression" dxfId="1" priority="6">
      <formula>$O8&gt;0</formula>
    </cfRule>
  </conditionalFormatting>
  <conditionalFormatting sqref="G8:H23">
    <cfRule type="expression" dxfId="0" priority="7">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18.01.2021)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15" zoomScaleNormal="115" workbookViewId="0"/>
  </sheetViews>
  <sheetFormatPr defaultColWidth="11" defaultRowHeight="14.25" x14ac:dyDescent="0.2"/>
  <cols>
    <col min="1" max="1" width="95.25" customWidth="1"/>
  </cols>
  <sheetData>
    <row r="1" spans="1:1" ht="37.15" customHeight="1" x14ac:dyDescent="0.2">
      <c r="A1" s="230" t="s">
        <v>123</v>
      </c>
    </row>
    <row r="2" spans="1:1" ht="169.9" customHeight="1" x14ac:dyDescent="0.2">
      <c r="A2" s="229" t="s">
        <v>124</v>
      </c>
    </row>
    <row r="3" spans="1:1" ht="57.6" customHeight="1" x14ac:dyDescent="0.2">
      <c r="A3" s="229" t="s">
        <v>127</v>
      </c>
    </row>
    <row r="4" spans="1:1" ht="72" customHeight="1" x14ac:dyDescent="0.2">
      <c r="A4" s="229" t="s">
        <v>128</v>
      </c>
    </row>
    <row r="5" spans="1:1" ht="66.599999999999994" customHeight="1" x14ac:dyDescent="0.2">
      <c r="A5" s="229" t="s">
        <v>138</v>
      </c>
    </row>
    <row r="6" spans="1:1" ht="150.6" customHeight="1" x14ac:dyDescent="0.2">
      <c r="A6" s="229" t="s">
        <v>129</v>
      </c>
    </row>
    <row r="7" spans="1:1" ht="49.9" customHeight="1" x14ac:dyDescent="0.2">
      <c r="A7" s="229" t="s">
        <v>130</v>
      </c>
    </row>
    <row r="8" spans="1:1" ht="120.6" customHeight="1" x14ac:dyDescent="0.2">
      <c r="A8" s="229" t="s">
        <v>131</v>
      </c>
    </row>
    <row r="9" spans="1:1" ht="119.45" customHeight="1" x14ac:dyDescent="0.2">
      <c r="A9" s="229" t="s">
        <v>132</v>
      </c>
    </row>
    <row r="10" spans="1:1" ht="48" customHeight="1" x14ac:dyDescent="0.2">
      <c r="A10" s="229" t="s">
        <v>133</v>
      </c>
    </row>
    <row r="11" spans="1:1" ht="45.6" customHeight="1" x14ac:dyDescent="0.2">
      <c r="A11" s="229" t="s">
        <v>134</v>
      </c>
    </row>
    <row r="12" spans="1:1" x14ac:dyDescent="0.2">
      <c r="A12" s="229"/>
    </row>
    <row r="13" spans="1:1" x14ac:dyDescent="0.2">
      <c r="A13" s="229"/>
    </row>
    <row r="14" spans="1:1" x14ac:dyDescent="0.2">
      <c r="A14" s="229"/>
    </row>
    <row r="15" spans="1:1" x14ac:dyDescent="0.2">
      <c r="A15" s="229"/>
    </row>
    <row r="16" spans="1:1" x14ac:dyDescent="0.2">
      <c r="A16" s="229"/>
    </row>
    <row r="17" spans="1:1" x14ac:dyDescent="0.2">
      <c r="A17" s="229"/>
    </row>
    <row r="18" spans="1:1" x14ac:dyDescent="0.2">
      <c r="A18" s="229"/>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&amp;LPagina &amp;P / &amp;N&amp;RKAE-COVID-19 (V 18.01.2021)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2" sqref="A2"/>
    </sheetView>
  </sheetViews>
  <sheetFormatPr defaultColWidth="11" defaultRowHeight="14.25" x14ac:dyDescent="0.2"/>
  <cols>
    <col min="1" max="1" width="44" bestFit="1" customWidth="1"/>
  </cols>
  <sheetData>
    <row r="1" spans="1:1" ht="15" x14ac:dyDescent="0.2">
      <c r="A1" s="213" t="s">
        <v>125</v>
      </c>
    </row>
    <row r="2" spans="1:1" x14ac:dyDescent="0.2">
      <c r="A2" s="2" t="s">
        <v>111</v>
      </c>
    </row>
    <row r="3" spans="1:1" x14ac:dyDescent="0.2">
      <c r="A3" s="2" t="s">
        <v>112</v>
      </c>
    </row>
    <row r="4" spans="1:1" x14ac:dyDescent="0.2">
      <c r="A4" s="2" t="s">
        <v>113</v>
      </c>
    </row>
    <row r="5" spans="1:1" x14ac:dyDescent="0.2">
      <c r="A5" t="s">
        <v>114</v>
      </c>
    </row>
    <row r="6" spans="1:1" x14ac:dyDescent="0.2">
      <c r="A6" t="s">
        <v>115</v>
      </c>
    </row>
    <row r="7" spans="1:1" x14ac:dyDescent="0.2">
      <c r="A7" s="4" t="s">
        <v>116</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Domanda-Conteggio</vt:lpstr>
      <vt:lpstr>Classificazione categ salariali</vt:lpstr>
      <vt:lpstr>Classificazione categ sal - Es.</vt:lpstr>
      <vt:lpstr>Spiegazioni importanti</vt:lpstr>
      <vt:lpstr>Selezione</vt:lpstr>
      <vt:lpstr>'Classificazione categ sal - Es.'!Area_stampa</vt:lpstr>
      <vt:lpstr>'Classificazione categ salariali'!Area_stampa</vt:lpstr>
      <vt:lpstr>'Domanda-Conteggio'!Area_stampa</vt:lpstr>
      <vt:lpstr>'Spiegazioni importanti'!Area_stampa</vt:lpstr>
      <vt:lpstr>'Classificazione categ sal - Es.'!Titoli_stampa</vt:lpstr>
      <vt:lpstr>'Classificazione categ salariali'!Titoli_stampa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Ghisletta Roberto</cp:lastModifiedBy>
  <cp:lastPrinted>2021-01-20T10:57:07Z</cp:lastPrinted>
  <dcterms:created xsi:type="dcterms:W3CDTF">2020-03-18T11:14:54Z</dcterms:created>
  <dcterms:modified xsi:type="dcterms:W3CDTF">2021-01-21T14:23:56Z</dcterms:modified>
</cp:coreProperties>
</file>